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70" windowWidth="18555" windowHeight="1164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2п'!$A$1:$L$133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<sst xmlns="http://schemas.openxmlformats.org/spreadsheetml/2006/main" count="344" uniqueCount="179">
  <si>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</si>
  <si>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</si>
  <si>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</si>
  <si>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</si>
  <si>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</si>
  <si>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</si>
  <si>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</si>
  <si>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</si>
  <si>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</si>
  <si>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</si>
  <si>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</si>
  <si>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</si>
  <si>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</si>
  <si>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</si>
  <si>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</si>
  <si>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</si>
  <si>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</si>
  <si>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</si>
  <si>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</si>
  <si>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</si>
  <si>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</si>
  <si>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</si>
  <si>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</si>
  <si>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</si>
  <si>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</si>
  <si>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</si>
  <si>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</si>
  <si>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</si>
  <si>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</si>
  <si>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</si>
  <si>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</si>
  <si>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</si>
  <si>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</si>
  <si>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</si>
  <si>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</si>
  <si>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</si>
  <si>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</si>
  <si>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</si>
  <si>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</si>
  <si>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</si>
  <si>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</si>
  <si>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</si>
  <si>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</si>
  <si>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</si>
  <si>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</si>
  <si>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</si>
  <si>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</si>
  <si>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</si>
  <si>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</si>
  <si>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</si>
  <si>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</si>
  <si>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</si>
  <si>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</si>
  <si>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</si>
  <si>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</si>
  <si>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</si>
  <si>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</si>
  <si>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Удельный вес жилых домов, построенных населением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</si>
  <si>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</si>
  <si>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</si>
  <si>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</si>
  <si>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</si>
  <si>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</si>
  <si>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</si>
  <si>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</si>
  <si>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</si>
  <si>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</si>
  <si>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</si>
  <si>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</si>
  <si>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</si>
  <si>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</si>
  <si>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</si>
  <si>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</si>
  <si>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</si>
  <si>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</si>
  <si>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</si>
  <si>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</si>
  <si>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</si>
  <si>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</si>
  <si>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</si>
  <si>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</si>
  <si>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</si>
  <si>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</si>
  <si>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</si>
  <si>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</si>
  <si>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</si>
  <si>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</si>
  <si>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млрд. руб.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</si>
  <si>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</si>
  <si>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</si>
  <si>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</si>
  <si>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</si>
  <si>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</si>
  <si>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</si>
  <si>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</si>
  <si>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</si>
  <si>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Расходы консолидированного бюджета  муниципального образования всего, в том числе по направлениям: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</si>
  <si>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</si>
  <si>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</si>
  <si>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</si>
  <si>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</si>
  <si>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</si>
  <si>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</si>
  <si>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</si>
  <si>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</si>
  <si>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</si>
  <si>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</si>
  <si>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</si>
  <si>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</si>
  <si>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</si>
  <si>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</si>
  <si>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</si>
  <si>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</si>
  <si>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</si>
  <si>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</si>
  <si>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</si>
  <si>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</si>
  <si>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</si>
  <si>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</si>
  <si>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</si>
  <si>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</si>
  <si>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</si>
  <si>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млрд.куб.м.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</si>
  <si>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</si>
  <si>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</si>
  <si>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</si>
  <si>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</si>
  <si>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</si>
  <si>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</si>
  <si>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</si>
  <si>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</si>
  <si>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</si>
  <si>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</si>
  <si>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</si>
  <si>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</si>
  <si>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</si>
  <si>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</si>
  <si>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</si>
  <si>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</si>
  <si>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</si>
  <si>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Муниципальный долг  </t>
  </si>
  <si>
    <t xml:space="preserve"> Инвестиции</t>
  </si>
  <si>
    <t>8.</t>
  </si>
  <si>
    <t>9.</t>
  </si>
  <si>
    <t xml:space="preserve"> Бюджет муниципального образования</t>
  </si>
  <si>
    <t xml:space="preserve"> Денежные доходы  населения</t>
  </si>
  <si>
    <t>10.</t>
  </si>
  <si>
    <t>11.</t>
  </si>
  <si>
    <t>Труд и занятость</t>
  </si>
  <si>
    <t>12.</t>
  </si>
  <si>
    <t xml:space="preserve"> Развитие социальной сферы</t>
  </si>
  <si>
    <t>% к раб силе</t>
  </si>
  <si>
    <t>Общая численность безработных граждан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</si>
  <si>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</si>
  <si>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</si>
  <si>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</si>
  <si>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</si>
  <si>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</si>
  <si>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</si>
  <si>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</si>
  <si>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</si>
  <si>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 xml:space="preserve">Дефицит(-),профицит(+)  бюджета  </t>
  </si>
  <si>
    <t>Доходы консолидированного бюджета  муниципального образования всего, в том числе:</t>
  </si>
  <si>
    <t>-</t>
  </si>
  <si>
    <t>Численность рабочей силы (ЭАН)</t>
  </si>
  <si>
    <t>инв на 1 жителя</t>
  </si>
  <si>
    <t>Количество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</si>
  <si>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</si>
  <si>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</si>
  <si>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</si>
  <si>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</si>
  <si>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</si>
  <si>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</si>
  <si>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</si>
  <si>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>Индекс потребительских цен (в среднем за год)</t>
  </si>
  <si>
    <t xml:space="preserve"> % к предыдущему году</t>
  </si>
  <si>
    <t>Ввод жилых домов</t>
  </si>
  <si>
    <t>социально-экономического развития  Белоярского района 
на 2019 год и плановый период 2020 и 2021 годов</t>
  </si>
  <si>
    <t>от  25   октября 2018 года № 1004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</si>
</sst>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</numFmts>
  <fonts count="48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177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/>
    </xf>
    <xf numFmtId="18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 applyProtection="1">
      <alignment horizontal="center" vertical="center" wrapText="1"/>
      <protection/>
    </xf>
    <xf numFmtId="181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/>
    </xf>
    <xf numFmtId="177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 wrapText="1" shrinkToFit="1"/>
      <protection/>
    </xf>
    <xf numFmtId="187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187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 shrinkToFit="1"/>
    </xf>
    <xf numFmtId="188" fontId="10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176" fontId="10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183" fontId="10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184" fontId="10" fillId="33" borderId="10" xfId="0" applyNumberFormat="1" applyFont="1" applyFill="1" applyBorder="1" applyAlignment="1">
      <alignment horizontal="center" vertical="center"/>
    </xf>
    <xf numFmtId="186" fontId="10" fillId="33" borderId="10" xfId="0" applyNumberFormat="1" applyFont="1" applyFill="1" applyBorder="1" applyAlignment="1">
      <alignment horizontal="center" vertical="center"/>
    </xf>
    <xf numFmtId="183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 wrapText="1" shrinkToFit="1"/>
    </xf>
    <xf numFmtId="181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tabSelected="1" view="pageBreakPreview" zoomScale="80" zoomScaleNormal="80" zoomScaleSheetLayoutView="80" zoomScalePageLayoutView="0" workbookViewId="0" topLeftCell="B1">
      <selection activeCell="B4" sqref="B4:L4"/>
    </sheetView>
  </sheetViews>
  <sheetFormatPr defaultColWidth="9.00390625" defaultRowHeight="12.75"/>
  <cols>
    <col min="1" max="1" width="5.625" style="10" hidden="1" customWidth="1"/>
    <col min="2" max="2" width="51.625" style="10" customWidth="1"/>
    <col min="3" max="3" width="24.625" style="10" customWidth="1"/>
    <col min="4" max="4" width="11.875" style="11" bestFit="1" customWidth="1"/>
    <col min="5" max="12" width="11.25390625" style="11" bestFit="1" customWidth="1"/>
    <col min="13" max="16384" width="9.125" style="10" customWidth="1"/>
  </cols>
  <sheetData>
    <row r="1" spans="8:12" ht="15.75">
      <c r="H1" s="67" t="s">
        <v>171</v>
      </c>
      <c r="I1" s="67"/>
      <c r="J1" s="67"/>
      <c r="K1" s="67"/>
      <c r="L1" s="67"/>
    </row>
    <row r="2" spans="8:12" ht="15.75">
      <c r="H2" s="68" t="s">
        <v>172</v>
      </c>
      <c r="I2" s="68"/>
      <c r="J2" s="68"/>
      <c r="K2" s="68"/>
      <c r="L2" s="68"/>
    </row>
    <row r="3" spans="8:12" ht="15.75">
      <c r="H3" s="59" t="s">
        <v>178</v>
      </c>
      <c r="I3" s="59"/>
      <c r="J3" s="59"/>
      <c r="K3" s="59"/>
      <c r="L3" s="59"/>
    </row>
    <row r="4" spans="2:12" ht="15.75" customHeight="1">
      <c r="B4" s="63" t="s">
        <v>170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40.5" customHeight="1">
      <c r="B5" s="63" t="s">
        <v>177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21.7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2:12" ht="15.75" customHeight="1">
      <c r="B7" s="12"/>
      <c r="C7" s="13"/>
      <c r="D7" s="72"/>
      <c r="E7" s="72"/>
      <c r="F7" s="72"/>
      <c r="G7" s="72"/>
      <c r="H7" s="72"/>
      <c r="I7" s="72"/>
      <c r="J7" s="72"/>
      <c r="K7" s="72"/>
      <c r="L7" s="72"/>
    </row>
    <row r="8" spans="1:12" ht="15">
      <c r="A8" s="69"/>
      <c r="B8" s="73" t="s">
        <v>21</v>
      </c>
      <c r="C8" s="73" t="s">
        <v>22</v>
      </c>
      <c r="D8" s="14" t="s">
        <v>97</v>
      </c>
      <c r="E8" s="51" t="s">
        <v>97</v>
      </c>
      <c r="F8" s="51" t="s">
        <v>98</v>
      </c>
      <c r="G8" s="74" t="s">
        <v>99</v>
      </c>
      <c r="H8" s="75"/>
      <c r="I8" s="75"/>
      <c r="J8" s="75"/>
      <c r="K8" s="75"/>
      <c r="L8" s="75"/>
    </row>
    <row r="9" spans="1:12" ht="15">
      <c r="A9" s="70"/>
      <c r="B9" s="73"/>
      <c r="C9" s="73"/>
      <c r="D9" s="65">
        <v>2016</v>
      </c>
      <c r="E9" s="61">
        <v>2017</v>
      </c>
      <c r="F9" s="61">
        <v>2018</v>
      </c>
      <c r="G9" s="61">
        <v>2019</v>
      </c>
      <c r="H9" s="62"/>
      <c r="I9" s="61">
        <v>2020</v>
      </c>
      <c r="J9" s="62"/>
      <c r="K9" s="61">
        <v>2021</v>
      </c>
      <c r="L9" s="62"/>
    </row>
    <row r="10" spans="1:12" ht="30">
      <c r="A10" s="71"/>
      <c r="B10" s="73"/>
      <c r="C10" s="73"/>
      <c r="D10" s="66"/>
      <c r="E10" s="62"/>
      <c r="F10" s="62"/>
      <c r="G10" s="14" t="s">
        <v>100</v>
      </c>
      <c r="H10" s="14" t="s">
        <v>101</v>
      </c>
      <c r="I10" s="14" t="s">
        <v>100</v>
      </c>
      <c r="J10" s="14" t="s">
        <v>101</v>
      </c>
      <c r="K10" s="14" t="s">
        <v>100</v>
      </c>
      <c r="L10" s="14" t="s">
        <v>101</v>
      </c>
    </row>
    <row r="11" spans="1:12" ht="15">
      <c r="A11" s="15" t="s">
        <v>102</v>
      </c>
      <c r="B11" s="16" t="s">
        <v>0</v>
      </c>
      <c r="C11" s="16"/>
      <c r="D11" s="17"/>
      <c r="E11" s="18"/>
      <c r="F11" s="18"/>
      <c r="G11" s="18"/>
      <c r="H11" s="18"/>
      <c r="I11" s="18"/>
      <c r="J11" s="18"/>
      <c r="K11" s="18"/>
      <c r="L11" s="18"/>
    </row>
    <row r="12" spans="1:12" ht="15.75">
      <c r="A12" s="15"/>
      <c r="B12" s="1" t="s">
        <v>103</v>
      </c>
      <c r="C12" s="2" t="s">
        <v>104</v>
      </c>
      <c r="D12" s="19">
        <v>29.512</v>
      </c>
      <c r="E12" s="19">
        <v>29.155</v>
      </c>
      <c r="F12" s="19">
        <v>28.813</v>
      </c>
      <c r="G12" s="19">
        <v>28.599</v>
      </c>
      <c r="H12" s="19">
        <v>28.608</v>
      </c>
      <c r="I12" s="19">
        <v>28.395</v>
      </c>
      <c r="J12" s="19">
        <v>28.42</v>
      </c>
      <c r="K12" s="19">
        <v>28.203</v>
      </c>
      <c r="L12" s="19">
        <v>28.245</v>
      </c>
    </row>
    <row r="13" spans="1:12" ht="15.75">
      <c r="A13" s="15"/>
      <c r="B13" s="20" t="s">
        <v>105</v>
      </c>
      <c r="C13" s="2" t="s">
        <v>104</v>
      </c>
      <c r="D13" s="19">
        <f>D12*0.633</f>
        <v>18.681096</v>
      </c>
      <c r="E13" s="19">
        <f>E12*0.633</f>
        <v>18.455115</v>
      </c>
      <c r="F13" s="19">
        <f>F12*0.633</f>
        <v>18.238629</v>
      </c>
      <c r="G13" s="19">
        <f>G12*0.633</f>
        <v>18.103167</v>
      </c>
      <c r="H13" s="19">
        <f>H12*0.634</f>
        <v>18.137472</v>
      </c>
      <c r="I13" s="19">
        <f>I12*0.634</f>
        <v>18.00243</v>
      </c>
      <c r="J13" s="19">
        <f>J12*0.635</f>
        <v>18.0467</v>
      </c>
      <c r="K13" s="19">
        <f>K12*0.635</f>
        <v>17.908905</v>
      </c>
      <c r="L13" s="19">
        <f>L12*0.636</f>
        <v>17.963820000000002</v>
      </c>
    </row>
    <row r="14" spans="1:12" ht="30">
      <c r="A14" s="15"/>
      <c r="B14" s="20" t="s">
        <v>106</v>
      </c>
      <c r="C14" s="2" t="s">
        <v>104</v>
      </c>
      <c r="D14" s="19">
        <f>D12*0.139</f>
        <v>4.102168000000001</v>
      </c>
      <c r="E14" s="19">
        <f>E12*0.139</f>
        <v>4.052545</v>
      </c>
      <c r="F14" s="19">
        <f>F12*0.139</f>
        <v>4.005007</v>
      </c>
      <c r="G14" s="19">
        <f>G12*0.139</f>
        <v>3.9752610000000006</v>
      </c>
      <c r="H14" s="19">
        <f>H12*0.138</f>
        <v>3.9479040000000003</v>
      </c>
      <c r="I14" s="19">
        <f>I12*0.138</f>
        <v>3.9185100000000004</v>
      </c>
      <c r="J14" s="19">
        <f>J12*0.137</f>
        <v>3.8935400000000007</v>
      </c>
      <c r="K14" s="19">
        <f>K12*0.137</f>
        <v>3.863811</v>
      </c>
      <c r="L14" s="19">
        <f>L12*0.136</f>
        <v>3.8413200000000005</v>
      </c>
    </row>
    <row r="15" spans="1:12" ht="15.75">
      <c r="A15" s="15"/>
      <c r="B15" s="1" t="s">
        <v>24</v>
      </c>
      <c r="C15" s="2" t="s">
        <v>25</v>
      </c>
      <c r="D15" s="21" t="s">
        <v>163</v>
      </c>
      <c r="E15" s="21" t="s">
        <v>163</v>
      </c>
      <c r="F15" s="21" t="s">
        <v>163</v>
      </c>
      <c r="G15" s="21" t="s">
        <v>163</v>
      </c>
      <c r="H15" s="21" t="s">
        <v>163</v>
      </c>
      <c r="I15" s="21" t="s">
        <v>163</v>
      </c>
      <c r="J15" s="21" t="s">
        <v>163</v>
      </c>
      <c r="K15" s="21" t="s">
        <v>163</v>
      </c>
      <c r="L15" s="21" t="s">
        <v>163</v>
      </c>
    </row>
    <row r="16" spans="1:12" ht="15.75">
      <c r="A16" s="15"/>
      <c r="B16" s="1" t="s">
        <v>153</v>
      </c>
      <c r="C16" s="2" t="s">
        <v>32</v>
      </c>
      <c r="D16" s="21">
        <v>0.399</v>
      </c>
      <c r="E16" s="22">
        <v>0.388</v>
      </c>
      <c r="F16" s="22">
        <v>0.394</v>
      </c>
      <c r="G16" s="23">
        <v>0.392</v>
      </c>
      <c r="H16" s="22">
        <v>0.392</v>
      </c>
      <c r="I16" s="23">
        <v>0.393</v>
      </c>
      <c r="J16" s="22">
        <v>0.393</v>
      </c>
      <c r="K16" s="22">
        <v>0.397</v>
      </c>
      <c r="L16" s="22">
        <v>0.397</v>
      </c>
    </row>
    <row r="17" spans="1:16" ht="30">
      <c r="A17" s="15"/>
      <c r="B17" s="1" t="s">
        <v>26</v>
      </c>
      <c r="C17" s="2" t="s">
        <v>27</v>
      </c>
      <c r="D17" s="24">
        <f>D16/D12*1000</f>
        <v>13.519924098671728</v>
      </c>
      <c r="E17" s="24">
        <f aca="true" t="shared" si="0" ref="E17:L17">E16/E12*1000</f>
        <v>13.308180415023152</v>
      </c>
      <c r="F17" s="24">
        <f t="shared" si="0"/>
        <v>13.674383090965884</v>
      </c>
      <c r="G17" s="24">
        <f t="shared" si="0"/>
        <v>13.706772964089655</v>
      </c>
      <c r="H17" s="24">
        <f t="shared" si="0"/>
        <v>13.702460850111857</v>
      </c>
      <c r="I17" s="24">
        <f t="shared" si="0"/>
        <v>13.840464870575806</v>
      </c>
      <c r="J17" s="24">
        <f t="shared" si="0"/>
        <v>13.828289936664321</v>
      </c>
      <c r="K17" s="24">
        <f t="shared" si="0"/>
        <v>14.076516682622417</v>
      </c>
      <c r="L17" s="24">
        <f t="shared" si="0"/>
        <v>14.055585059302532</v>
      </c>
      <c r="P17" s="10" t="s">
        <v>168</v>
      </c>
    </row>
    <row r="18" spans="1:12" ht="30">
      <c r="A18" s="15"/>
      <c r="B18" s="1" t="s">
        <v>107</v>
      </c>
      <c r="C18" s="2" t="s">
        <v>108</v>
      </c>
      <c r="D18" s="21" t="s">
        <v>163</v>
      </c>
      <c r="E18" s="21" t="s">
        <v>163</v>
      </c>
      <c r="F18" s="21" t="s">
        <v>163</v>
      </c>
      <c r="G18" s="21" t="s">
        <v>163</v>
      </c>
      <c r="H18" s="21" t="s">
        <v>163</v>
      </c>
      <c r="I18" s="21" t="s">
        <v>163</v>
      </c>
      <c r="J18" s="21" t="s">
        <v>163</v>
      </c>
      <c r="K18" s="21" t="s">
        <v>163</v>
      </c>
      <c r="L18" s="21" t="s">
        <v>163</v>
      </c>
    </row>
    <row r="19" spans="1:12" ht="15.75">
      <c r="A19" s="15"/>
      <c r="B19" s="1" t="s">
        <v>154</v>
      </c>
      <c r="C19" s="2" t="s">
        <v>32</v>
      </c>
      <c r="D19" s="21">
        <v>0.184</v>
      </c>
      <c r="E19" s="22">
        <v>0.181</v>
      </c>
      <c r="F19" s="22">
        <v>0.183</v>
      </c>
      <c r="G19" s="22">
        <v>0.185</v>
      </c>
      <c r="H19" s="22">
        <v>0.185</v>
      </c>
      <c r="I19" s="22">
        <v>0.185</v>
      </c>
      <c r="J19" s="22">
        <v>0.185</v>
      </c>
      <c r="K19" s="22">
        <v>0.185</v>
      </c>
      <c r="L19" s="22">
        <v>0.185</v>
      </c>
    </row>
    <row r="20" spans="1:12" ht="30">
      <c r="A20" s="15"/>
      <c r="B20" s="1" t="s">
        <v>28</v>
      </c>
      <c r="C20" s="2" t="s">
        <v>29</v>
      </c>
      <c r="D20" s="24">
        <f>D19/D12*1000</f>
        <v>6.23475196530225</v>
      </c>
      <c r="E20" s="24">
        <f aca="true" t="shared" si="1" ref="E20:L20">E19/E12*1000</f>
        <v>6.208197564740181</v>
      </c>
      <c r="F20" s="24">
        <f t="shared" si="1"/>
        <v>6.351299760524763</v>
      </c>
      <c r="G20" s="24">
        <f t="shared" si="1"/>
        <v>6.468757648868841</v>
      </c>
      <c r="H20" s="24">
        <f t="shared" si="1"/>
        <v>6.466722595078299</v>
      </c>
      <c r="I20" s="24">
        <f t="shared" si="1"/>
        <v>6.515231554851207</v>
      </c>
      <c r="J20" s="24">
        <f t="shared" si="1"/>
        <v>6.509500351864883</v>
      </c>
      <c r="K20" s="24">
        <f t="shared" si="1"/>
        <v>6.55958585966032</v>
      </c>
      <c r="L20" s="24">
        <f t="shared" si="1"/>
        <v>6.549831828642237</v>
      </c>
    </row>
    <row r="21" spans="1:12" ht="15.75">
      <c r="A21" s="15"/>
      <c r="B21" s="1" t="s">
        <v>155</v>
      </c>
      <c r="C21" s="2" t="s">
        <v>32</v>
      </c>
      <c r="D21" s="21">
        <f>D16-D19</f>
        <v>0.21500000000000002</v>
      </c>
      <c r="E21" s="21">
        <f aca="true" t="shared" si="2" ref="E21:L21">E16-E19</f>
        <v>0.20700000000000002</v>
      </c>
      <c r="F21" s="21">
        <f t="shared" si="2"/>
        <v>0.21100000000000002</v>
      </c>
      <c r="G21" s="21">
        <f t="shared" si="2"/>
        <v>0.20700000000000002</v>
      </c>
      <c r="H21" s="21">
        <f t="shared" si="2"/>
        <v>0.20700000000000002</v>
      </c>
      <c r="I21" s="25">
        <f t="shared" si="2"/>
        <v>0.20800000000000002</v>
      </c>
      <c r="J21" s="21">
        <f t="shared" si="2"/>
        <v>0.20800000000000002</v>
      </c>
      <c r="K21" s="21">
        <f t="shared" si="2"/>
        <v>0.21200000000000002</v>
      </c>
      <c r="L21" s="25">
        <f t="shared" si="2"/>
        <v>0.21200000000000002</v>
      </c>
    </row>
    <row r="22" spans="1:12" ht="30">
      <c r="A22" s="15"/>
      <c r="B22" s="1" t="s">
        <v>30</v>
      </c>
      <c r="C22" s="2" t="s">
        <v>31</v>
      </c>
      <c r="D22" s="24">
        <f>D21/D12*1000</f>
        <v>7.285172133369477</v>
      </c>
      <c r="E22" s="24">
        <f aca="true" t="shared" si="3" ref="E22:L22">E21/E12*1000</f>
        <v>7.09998285028297</v>
      </c>
      <c r="F22" s="24">
        <f t="shared" si="3"/>
        <v>7.323083330441122</v>
      </c>
      <c r="G22" s="24">
        <f t="shared" si="3"/>
        <v>7.238015315220813</v>
      </c>
      <c r="H22" s="24">
        <f t="shared" si="3"/>
        <v>7.235738255033558</v>
      </c>
      <c r="I22" s="24">
        <f t="shared" si="3"/>
        <v>7.3252333157246</v>
      </c>
      <c r="J22" s="24">
        <f t="shared" si="3"/>
        <v>7.318789584799437</v>
      </c>
      <c r="K22" s="24">
        <f t="shared" si="3"/>
        <v>7.516930822962098</v>
      </c>
      <c r="L22" s="24">
        <f t="shared" si="3"/>
        <v>7.505753230660294</v>
      </c>
    </row>
    <row r="23" spans="1:12" ht="15.75">
      <c r="A23" s="15"/>
      <c r="B23" s="1" t="s">
        <v>109</v>
      </c>
      <c r="C23" s="2" t="s">
        <v>110</v>
      </c>
      <c r="D23" s="21">
        <v>-0.458</v>
      </c>
      <c r="E23" s="22">
        <v>-0.676</v>
      </c>
      <c r="F23" s="22">
        <v>-0.428</v>
      </c>
      <c r="G23" s="22">
        <v>-0.417</v>
      </c>
      <c r="H23" s="23">
        <v>-0.4</v>
      </c>
      <c r="I23" s="22">
        <v>-0.407</v>
      </c>
      <c r="J23" s="23">
        <v>-0.39</v>
      </c>
      <c r="K23" s="22">
        <v>-0.396</v>
      </c>
      <c r="L23" s="22">
        <v>-0.385</v>
      </c>
    </row>
    <row r="24" spans="1:12" ht="15">
      <c r="A24" s="26" t="s">
        <v>112</v>
      </c>
      <c r="B24" s="27" t="s">
        <v>124</v>
      </c>
      <c r="C24" s="2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42.75">
      <c r="A25" s="28"/>
      <c r="B25" s="3" t="s">
        <v>113</v>
      </c>
      <c r="C25" s="2" t="s">
        <v>114</v>
      </c>
      <c r="D25" s="29">
        <v>24247.36</v>
      </c>
      <c r="E25" s="29">
        <v>32762.749591000003</v>
      </c>
      <c r="F25" s="29">
        <v>45866.34510646072</v>
      </c>
      <c r="G25" s="29">
        <v>53871.68434387895</v>
      </c>
      <c r="H25" s="29">
        <v>54334.60820441823</v>
      </c>
      <c r="I25" s="29">
        <v>62825.718443307494</v>
      </c>
      <c r="J25" s="29">
        <v>63922.9044012419</v>
      </c>
      <c r="K25" s="29">
        <v>76620.0674810533</v>
      </c>
      <c r="L25" s="29">
        <v>78655.9913190382</v>
      </c>
    </row>
    <row r="26" spans="1:12" ht="30">
      <c r="A26" s="28"/>
      <c r="B26" s="30" t="s">
        <v>115</v>
      </c>
      <c r="C26" s="2" t="s">
        <v>5</v>
      </c>
      <c r="D26" s="31">
        <v>123.2</v>
      </c>
      <c r="E26" s="31">
        <v>121.19340629026087</v>
      </c>
      <c r="F26" s="31">
        <v>119.80490818361146</v>
      </c>
      <c r="G26" s="31">
        <v>116.61358276675223</v>
      </c>
      <c r="H26" s="31">
        <v>117.61698243855724</v>
      </c>
      <c r="I26" s="31">
        <v>116.39082062587931</v>
      </c>
      <c r="J26" s="31">
        <v>117.41681322215953</v>
      </c>
      <c r="K26" s="31">
        <v>121.28509115337634</v>
      </c>
      <c r="L26" s="31">
        <v>122.37361903657455</v>
      </c>
    </row>
    <row r="27" spans="1:12" ht="15">
      <c r="A27" s="32" t="s">
        <v>125</v>
      </c>
      <c r="B27" s="26" t="s">
        <v>116</v>
      </c>
      <c r="C27" s="2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60">
      <c r="A28" s="28"/>
      <c r="B28" s="1" t="s">
        <v>33</v>
      </c>
      <c r="C28" s="2" t="s">
        <v>114</v>
      </c>
      <c r="D28" s="29">
        <v>21749.555</v>
      </c>
      <c r="E28" s="29">
        <v>30482.608182000004</v>
      </c>
      <c r="F28" s="29">
        <v>43530.461540000004</v>
      </c>
      <c r="G28" s="29">
        <v>51436.4541190908</v>
      </c>
      <c r="H28" s="29">
        <v>51890.65110548161</v>
      </c>
      <c r="I28" s="29">
        <v>60291.72353556716</v>
      </c>
      <c r="J28" s="29">
        <v>61369.49526445546</v>
      </c>
      <c r="K28" s="29">
        <v>73969.50886085798</v>
      </c>
      <c r="L28" s="29">
        <v>75975.65950602455</v>
      </c>
    </row>
    <row r="29" spans="1:12" ht="30">
      <c r="A29" s="28"/>
      <c r="B29" s="1" t="s">
        <v>34</v>
      </c>
      <c r="C29" s="2" t="s">
        <v>5</v>
      </c>
      <c r="D29" s="33">
        <v>128.4</v>
      </c>
      <c r="E29" s="33">
        <v>125.949367088608</v>
      </c>
      <c r="F29" s="33">
        <v>121.53623766996189</v>
      </c>
      <c r="G29" s="33">
        <v>117.57404543770377</v>
      </c>
      <c r="H29" s="33">
        <v>118.61224245539388</v>
      </c>
      <c r="I29" s="33">
        <v>117.21587970661844</v>
      </c>
      <c r="J29" s="33">
        <v>118.26689006026679</v>
      </c>
      <c r="K29" s="33">
        <v>122.19718111625377</v>
      </c>
      <c r="L29" s="33">
        <v>123.30709017569168</v>
      </c>
    </row>
    <row r="30" spans="1:12" ht="15">
      <c r="A30" s="32" t="s">
        <v>126</v>
      </c>
      <c r="B30" s="26" t="s">
        <v>117</v>
      </c>
      <c r="C30" s="4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60">
      <c r="A31" s="28"/>
      <c r="B31" s="1" t="s">
        <v>35</v>
      </c>
      <c r="C31" s="34" t="s">
        <v>114</v>
      </c>
      <c r="D31" s="29">
        <v>1311.177</v>
      </c>
      <c r="E31" s="29">
        <v>1138.3774090000002</v>
      </c>
      <c r="F31" s="29">
        <v>1174.226511460719</v>
      </c>
      <c r="G31" s="29">
        <v>1226.5391730079089</v>
      </c>
      <c r="H31" s="29">
        <v>1230.2576715253763</v>
      </c>
      <c r="I31" s="29">
        <v>1280.4042434550952</v>
      </c>
      <c r="J31" s="29">
        <v>1290.5491604968136</v>
      </c>
      <c r="K31" s="29">
        <v>1345.6654453677843</v>
      </c>
      <c r="L31" s="29">
        <v>1361.5569508239034</v>
      </c>
    </row>
    <row r="32" spans="1:12" ht="30">
      <c r="A32" s="28"/>
      <c r="B32" s="1" t="s">
        <v>36</v>
      </c>
      <c r="C32" s="34" t="s">
        <v>5</v>
      </c>
      <c r="D32" s="33">
        <v>97.5</v>
      </c>
      <c r="E32" s="33">
        <v>81.67547740068414</v>
      </c>
      <c r="F32" s="33">
        <v>98.72751764795751</v>
      </c>
      <c r="G32" s="33">
        <v>99.18672534742493</v>
      </c>
      <c r="H32" s="33">
        <v>99.48742515442393</v>
      </c>
      <c r="I32" s="33">
        <v>99.29288395166219</v>
      </c>
      <c r="J32" s="33">
        <v>99.77681580171961</v>
      </c>
      <c r="K32" s="33">
        <v>99.85419833854701</v>
      </c>
      <c r="L32" s="33">
        <v>100.2386815524115</v>
      </c>
    </row>
    <row r="33" spans="1:12" ht="28.5">
      <c r="A33" s="32" t="s">
        <v>123</v>
      </c>
      <c r="B33" s="26" t="s">
        <v>118</v>
      </c>
      <c r="C33" s="34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75">
      <c r="A34" s="28"/>
      <c r="B34" s="1" t="s">
        <v>119</v>
      </c>
      <c r="C34" s="34" t="s">
        <v>114</v>
      </c>
      <c r="D34" s="29">
        <v>1055.978</v>
      </c>
      <c r="E34" s="29">
        <v>1003.8587</v>
      </c>
      <c r="F34" s="29">
        <v>1032.281055</v>
      </c>
      <c r="G34" s="29">
        <v>1074.1400517802497</v>
      </c>
      <c r="H34" s="29">
        <v>1078.4756322112498</v>
      </c>
      <c r="I34" s="29">
        <v>1113.6576642852451</v>
      </c>
      <c r="J34" s="29">
        <v>1121.524065546594</v>
      </c>
      <c r="K34" s="29">
        <v>1159.3621748275114</v>
      </c>
      <c r="L34" s="29">
        <v>1171.0505682811315</v>
      </c>
    </row>
    <row r="35" spans="1:12" ht="45">
      <c r="A35" s="28"/>
      <c r="B35" s="1" t="s">
        <v>37</v>
      </c>
      <c r="C35" s="34" t="s">
        <v>5</v>
      </c>
      <c r="D35" s="33">
        <v>77.12124636373234</v>
      </c>
      <c r="E35" s="33">
        <v>88.67943787442654</v>
      </c>
      <c r="F35" s="33">
        <v>98.59186032872215</v>
      </c>
      <c r="G35" s="33">
        <v>99.1</v>
      </c>
      <c r="H35" s="33">
        <v>99.5</v>
      </c>
      <c r="I35" s="33">
        <v>99.5</v>
      </c>
      <c r="J35" s="33">
        <v>99.8</v>
      </c>
      <c r="K35" s="33">
        <v>100.1</v>
      </c>
      <c r="L35" s="33">
        <v>100.4</v>
      </c>
    </row>
    <row r="36" spans="1:12" ht="42.75">
      <c r="A36" s="32" t="s">
        <v>127</v>
      </c>
      <c r="B36" s="26" t="s">
        <v>38</v>
      </c>
      <c r="C36" s="34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75">
      <c r="A37" s="28"/>
      <c r="B37" s="1" t="s">
        <v>39</v>
      </c>
      <c r="C37" s="34" t="s">
        <v>114</v>
      </c>
      <c r="D37" s="29">
        <v>130.65</v>
      </c>
      <c r="E37" s="29">
        <v>137.9053</v>
      </c>
      <c r="F37" s="29">
        <v>129.376</v>
      </c>
      <c r="G37" s="29">
        <v>134.551</v>
      </c>
      <c r="H37" s="29">
        <v>135.2237952</v>
      </c>
      <c r="I37" s="29">
        <v>139.933</v>
      </c>
      <c r="J37" s="29">
        <v>141.33591074304002</v>
      </c>
      <c r="K37" s="29">
        <v>145.531</v>
      </c>
      <c r="L37" s="29">
        <v>147.72429390862544</v>
      </c>
    </row>
    <row r="38" spans="1:12" ht="45">
      <c r="A38" s="28"/>
      <c r="B38" s="1" t="s">
        <v>40</v>
      </c>
      <c r="C38" s="34" t="s">
        <v>5</v>
      </c>
      <c r="D38" s="33">
        <v>91.6980559675242</v>
      </c>
      <c r="E38" s="33">
        <v>92.42840090266706</v>
      </c>
      <c r="F38" s="33">
        <v>88.42139825913797</v>
      </c>
      <c r="G38" s="33">
        <v>99.9999702715044</v>
      </c>
      <c r="H38" s="33">
        <v>100.5</v>
      </c>
      <c r="I38" s="33">
        <v>99.99997141489959</v>
      </c>
      <c r="J38" s="33">
        <v>100.5</v>
      </c>
      <c r="K38" s="33">
        <v>100.00046725658271</v>
      </c>
      <c r="L38" s="33">
        <v>100.5</v>
      </c>
    </row>
    <row r="39" spans="1:12" ht="15">
      <c r="A39" s="32" t="s">
        <v>111</v>
      </c>
      <c r="B39" s="27" t="s">
        <v>128</v>
      </c>
      <c r="C39" s="34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5.75">
      <c r="A40" s="28"/>
      <c r="B40" s="35" t="s">
        <v>1</v>
      </c>
      <c r="C40" s="35" t="s">
        <v>2</v>
      </c>
      <c r="D40" s="29">
        <v>209.723</v>
      </c>
      <c r="E40" s="29">
        <v>212.7712189435</v>
      </c>
      <c r="F40" s="29">
        <v>214.15646596443165</v>
      </c>
      <c r="G40" s="29">
        <v>221.62977707895942</v>
      </c>
      <c r="H40" s="29">
        <v>222.53855004227947</v>
      </c>
      <c r="I40" s="29">
        <v>228.94355972256506</v>
      </c>
      <c r="J40" s="29">
        <v>230.92</v>
      </c>
      <c r="K40" s="29">
        <v>236.72764075313228</v>
      </c>
      <c r="L40" s="29">
        <v>240.262868</v>
      </c>
    </row>
    <row r="41" spans="1:12" ht="30">
      <c r="A41" s="28"/>
      <c r="B41" s="30" t="s">
        <v>3</v>
      </c>
      <c r="C41" s="34" t="s">
        <v>5</v>
      </c>
      <c r="D41" s="33">
        <v>103.5</v>
      </c>
      <c r="E41" s="33">
        <v>101.15</v>
      </c>
      <c r="F41" s="33">
        <v>100.36850416087672</v>
      </c>
      <c r="G41" s="33">
        <v>99.96918392999703</v>
      </c>
      <c r="H41" s="33">
        <v>100.37898118376063</v>
      </c>
      <c r="I41" s="33">
        <v>100.04106561088092</v>
      </c>
      <c r="J41" s="33">
        <v>100.49275940594718</v>
      </c>
      <c r="K41" s="33">
        <v>100.02077876409695</v>
      </c>
      <c r="L41" s="33">
        <v>100.64676579213317</v>
      </c>
    </row>
    <row r="42" spans="1:12" ht="30">
      <c r="A42" s="28"/>
      <c r="B42" s="30" t="s">
        <v>41</v>
      </c>
      <c r="C42" s="34"/>
      <c r="D42" s="6"/>
      <c r="E42" s="6"/>
      <c r="F42" s="6"/>
      <c r="G42" s="6"/>
      <c r="H42" s="6"/>
      <c r="I42" s="6"/>
      <c r="J42" s="6"/>
      <c r="K42" s="6"/>
      <c r="L42" s="6"/>
    </row>
    <row r="43" spans="1:12" ht="15.75">
      <c r="A43" s="28"/>
      <c r="B43" s="30" t="s">
        <v>42</v>
      </c>
      <c r="C43" s="34" t="s">
        <v>120</v>
      </c>
      <c r="D43" s="29">
        <v>85.32700000000001</v>
      </c>
      <c r="E43" s="29">
        <v>83.708</v>
      </c>
      <c r="F43" s="29">
        <v>86.60262263999999</v>
      </c>
      <c r="G43" s="29">
        <v>89.79793898571222</v>
      </c>
      <c r="H43" s="29">
        <v>90.25595427606838</v>
      </c>
      <c r="I43" s="29">
        <v>92.49448129551415</v>
      </c>
      <c r="J43" s="29">
        <v>93.3377438348247</v>
      </c>
      <c r="K43" s="29">
        <v>95.12923284245751</v>
      </c>
      <c r="L43" s="29">
        <v>96.9089392516889</v>
      </c>
    </row>
    <row r="44" spans="1:12" ht="30">
      <c r="A44" s="28"/>
      <c r="B44" s="30" t="s">
        <v>43</v>
      </c>
      <c r="C44" s="34" t="s">
        <v>5</v>
      </c>
      <c r="D44" s="33">
        <v>104</v>
      </c>
      <c r="E44" s="33">
        <v>100.20693927667534</v>
      </c>
      <c r="F44" s="33">
        <v>100.24999999999997</v>
      </c>
      <c r="G44" s="33">
        <v>99.99</v>
      </c>
      <c r="H44" s="33">
        <v>100.49999999999999</v>
      </c>
      <c r="I44" s="33">
        <v>100.09999999999997</v>
      </c>
      <c r="J44" s="33">
        <v>100.49999999999996</v>
      </c>
      <c r="K44" s="33">
        <v>99.94999999999999</v>
      </c>
      <c r="L44" s="33">
        <v>100.89999999999996</v>
      </c>
    </row>
    <row r="45" spans="1:12" ht="15.75">
      <c r="A45" s="28"/>
      <c r="B45" s="30" t="s">
        <v>44</v>
      </c>
      <c r="C45" s="34" t="s">
        <v>120</v>
      </c>
      <c r="D45" s="29">
        <v>124.396</v>
      </c>
      <c r="E45" s="29">
        <v>129.0632189435</v>
      </c>
      <c r="F45" s="29">
        <v>127.55384332443165</v>
      </c>
      <c r="G45" s="29">
        <v>131.8318380932472</v>
      </c>
      <c r="H45" s="29">
        <v>132.2825957662111</v>
      </c>
      <c r="I45" s="29">
        <v>136.4490784270509</v>
      </c>
      <c r="J45" s="29">
        <v>137.5822561651753</v>
      </c>
      <c r="K45" s="29">
        <v>141.59840791067478</v>
      </c>
      <c r="L45" s="29">
        <v>143.3539287483111</v>
      </c>
    </row>
    <row r="46" spans="1:12" ht="30">
      <c r="A46" s="28"/>
      <c r="B46" s="30" t="s">
        <v>45</v>
      </c>
      <c r="C46" s="34" t="s">
        <v>5</v>
      </c>
      <c r="D46" s="33">
        <v>103.2</v>
      </c>
      <c r="E46" s="33">
        <v>101.81737424597775</v>
      </c>
      <c r="F46" s="33">
        <v>100.53968922638585</v>
      </c>
      <c r="G46" s="33">
        <v>99.95539039840203</v>
      </c>
      <c r="H46" s="33">
        <v>100.29715654403002</v>
      </c>
      <c r="I46" s="33">
        <v>100.00229101742077</v>
      </c>
      <c r="J46" s="33">
        <v>100.48919537121212</v>
      </c>
      <c r="K46" s="33">
        <v>100.07117683599064</v>
      </c>
      <c r="L46" s="33">
        <v>100.4774064199534</v>
      </c>
    </row>
    <row r="47" spans="1:12" ht="28.5">
      <c r="A47" s="32" t="s">
        <v>129</v>
      </c>
      <c r="B47" s="27" t="s">
        <v>130</v>
      </c>
      <c r="C47" s="34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5.75">
      <c r="A48" s="28"/>
      <c r="B48" s="30" t="s">
        <v>48</v>
      </c>
      <c r="C48" s="34" t="s">
        <v>47</v>
      </c>
      <c r="D48" s="36">
        <v>2.0085</v>
      </c>
      <c r="E48" s="36">
        <v>1.922</v>
      </c>
      <c r="F48" s="36">
        <v>2.0065</v>
      </c>
      <c r="G48" s="36">
        <v>2.007</v>
      </c>
      <c r="H48" s="36">
        <v>2.015</v>
      </c>
      <c r="I48" s="36">
        <v>2.009</v>
      </c>
      <c r="J48" s="36">
        <v>2.019</v>
      </c>
      <c r="K48" s="36">
        <v>2.01</v>
      </c>
      <c r="L48" s="36">
        <v>2.025</v>
      </c>
    </row>
    <row r="49" spans="1:12" ht="15.75">
      <c r="A49" s="28"/>
      <c r="B49" s="30" t="s">
        <v>49</v>
      </c>
      <c r="C49" s="34" t="s">
        <v>47</v>
      </c>
      <c r="D49" s="36">
        <v>0.2719</v>
      </c>
      <c r="E49" s="36">
        <v>0.3512</v>
      </c>
      <c r="F49" s="36">
        <v>0.3514</v>
      </c>
      <c r="G49" s="36">
        <v>0.3514</v>
      </c>
      <c r="H49" s="36">
        <v>0.3595</v>
      </c>
      <c r="I49" s="36">
        <v>0.357</v>
      </c>
      <c r="J49" s="36">
        <v>0.3651</v>
      </c>
      <c r="K49" s="36">
        <v>0.3626</v>
      </c>
      <c r="L49" s="36">
        <v>0.3707</v>
      </c>
    </row>
    <row r="50" spans="1:12" ht="15.75">
      <c r="A50" s="28"/>
      <c r="B50" s="30" t="s">
        <v>50</v>
      </c>
      <c r="C50" s="34" t="s">
        <v>47</v>
      </c>
      <c r="D50" s="29">
        <v>0.335</v>
      </c>
      <c r="E50" s="29">
        <v>0.295</v>
      </c>
      <c r="F50" s="29">
        <v>0.298</v>
      </c>
      <c r="G50" s="29">
        <v>0.301</v>
      </c>
      <c r="H50" s="29">
        <v>0.304</v>
      </c>
      <c r="I50" s="29">
        <v>0.305</v>
      </c>
      <c r="J50" s="29">
        <v>0.308</v>
      </c>
      <c r="K50" s="29">
        <v>0.309</v>
      </c>
      <c r="L50" s="29">
        <v>0.312</v>
      </c>
    </row>
    <row r="51" spans="1:12" ht="15.75">
      <c r="A51" s="28"/>
      <c r="B51" s="30" t="s">
        <v>51</v>
      </c>
      <c r="C51" s="34" t="s">
        <v>47</v>
      </c>
      <c r="D51" s="29">
        <v>1.199</v>
      </c>
      <c r="E51" s="29">
        <v>1.219</v>
      </c>
      <c r="F51" s="29">
        <v>1.23</v>
      </c>
      <c r="G51" s="29">
        <v>1.24</v>
      </c>
      <c r="H51" s="29">
        <v>1.245</v>
      </c>
      <c r="I51" s="29">
        <v>1.25</v>
      </c>
      <c r="J51" s="29">
        <v>1.255</v>
      </c>
      <c r="K51" s="29">
        <v>1.26</v>
      </c>
      <c r="L51" s="29">
        <v>1.265</v>
      </c>
    </row>
    <row r="52" spans="1:12" ht="15.75">
      <c r="A52" s="28"/>
      <c r="B52" s="30" t="s">
        <v>52</v>
      </c>
      <c r="C52" s="34" t="s">
        <v>121</v>
      </c>
      <c r="D52" s="29">
        <v>2.595</v>
      </c>
      <c r="E52" s="29">
        <v>1.411</v>
      </c>
      <c r="F52" s="29">
        <v>1.5</v>
      </c>
      <c r="G52" s="29">
        <v>1.5</v>
      </c>
      <c r="H52" s="29">
        <v>1.5</v>
      </c>
      <c r="I52" s="29">
        <v>1.5</v>
      </c>
      <c r="J52" s="29">
        <v>1.5</v>
      </c>
      <c r="K52" s="29">
        <v>1.5</v>
      </c>
      <c r="L52" s="29">
        <v>1.5</v>
      </c>
    </row>
    <row r="53" spans="1:12" ht="15.75">
      <c r="A53" s="28"/>
      <c r="B53" s="30" t="s">
        <v>53</v>
      </c>
      <c r="C53" s="34" t="s">
        <v>47</v>
      </c>
      <c r="D53" s="33">
        <v>1930.3</v>
      </c>
      <c r="E53" s="33">
        <v>2463.947</v>
      </c>
      <c r="F53" s="33">
        <v>2734.801</v>
      </c>
      <c r="G53" s="33">
        <v>3062.524</v>
      </c>
      <c r="H53" s="33">
        <v>3062.524</v>
      </c>
      <c r="I53" s="33">
        <v>3348.035</v>
      </c>
      <c r="J53" s="33">
        <v>3348.035</v>
      </c>
      <c r="K53" s="33">
        <v>3699.6</v>
      </c>
      <c r="L53" s="33">
        <v>3699.6</v>
      </c>
    </row>
    <row r="54" spans="1:12" ht="15.75">
      <c r="A54" s="28"/>
      <c r="B54" s="30" t="s">
        <v>54</v>
      </c>
      <c r="C54" s="34" t="s">
        <v>122</v>
      </c>
      <c r="D54" s="36">
        <v>0.1845</v>
      </c>
      <c r="E54" s="36">
        <v>0.228694</v>
      </c>
      <c r="F54" s="36">
        <v>0.259086</v>
      </c>
      <c r="G54" s="36">
        <v>0.290193</v>
      </c>
      <c r="H54" s="36">
        <v>0.290193</v>
      </c>
      <c r="I54" s="36">
        <v>0.316664</v>
      </c>
      <c r="J54" s="36">
        <v>0.316664</v>
      </c>
      <c r="K54" s="36">
        <v>0.35163</v>
      </c>
      <c r="L54" s="36">
        <v>0.35163</v>
      </c>
    </row>
    <row r="55" spans="1:12" ht="15">
      <c r="A55" s="32" t="s">
        <v>131</v>
      </c>
      <c r="B55" s="37" t="s">
        <v>132</v>
      </c>
      <c r="C55" s="50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45">
      <c r="A56" s="39"/>
      <c r="B56" s="50" t="s">
        <v>55</v>
      </c>
      <c r="C56" s="50" t="s">
        <v>46</v>
      </c>
      <c r="D56" s="40">
        <v>5496.3</v>
      </c>
      <c r="E56" s="40">
        <v>3817.5</v>
      </c>
      <c r="F56" s="40">
        <v>4275</v>
      </c>
      <c r="G56" s="40">
        <v>4500</v>
      </c>
      <c r="H56" s="40">
        <v>4700</v>
      </c>
      <c r="I56" s="40">
        <v>4800</v>
      </c>
      <c r="J56" s="40">
        <v>5100</v>
      </c>
      <c r="K56" s="40">
        <v>5100</v>
      </c>
      <c r="L56" s="40">
        <v>5480</v>
      </c>
    </row>
    <row r="57" spans="1:12" ht="30">
      <c r="A57" s="39"/>
      <c r="B57" s="50" t="s">
        <v>56</v>
      </c>
      <c r="C57" s="50" t="s">
        <v>5</v>
      </c>
      <c r="D57" s="40">
        <v>99.9176700976811</v>
      </c>
      <c r="E57" s="40">
        <v>65.58622826306174</v>
      </c>
      <c r="F57" s="40">
        <v>106.44893812515409</v>
      </c>
      <c r="G57" s="40">
        <v>100.25062656641603</v>
      </c>
      <c r="H57" s="40">
        <v>104.70620996936786</v>
      </c>
      <c r="I57" s="40">
        <v>101.78117048346057</v>
      </c>
      <c r="J57" s="40">
        <v>103.54068539873313</v>
      </c>
      <c r="K57" s="40">
        <v>101.67464114832535</v>
      </c>
      <c r="L57" s="40">
        <v>102.82390468148982</v>
      </c>
    </row>
    <row r="58" spans="1:12" ht="30">
      <c r="A58" s="39"/>
      <c r="B58" s="50" t="s">
        <v>176</v>
      </c>
      <c r="C58" s="50" t="s">
        <v>6</v>
      </c>
      <c r="D58" s="40">
        <v>17.14</v>
      </c>
      <c r="E58" s="40">
        <v>7.661</v>
      </c>
      <c r="F58" s="40">
        <v>9</v>
      </c>
      <c r="G58" s="40">
        <v>9.5</v>
      </c>
      <c r="H58" s="40">
        <v>9.5</v>
      </c>
      <c r="I58" s="40">
        <v>9.9</v>
      </c>
      <c r="J58" s="40">
        <v>9.9</v>
      </c>
      <c r="K58" s="40">
        <v>10.1</v>
      </c>
      <c r="L58" s="40">
        <v>10.1</v>
      </c>
    </row>
    <row r="59" spans="1:12" ht="15.75">
      <c r="A59" s="39"/>
      <c r="B59" s="50" t="s">
        <v>57</v>
      </c>
      <c r="C59" s="50" t="s">
        <v>7</v>
      </c>
      <c r="D59" s="40">
        <v>15</v>
      </c>
      <c r="E59" s="40">
        <v>14</v>
      </c>
      <c r="F59" s="40">
        <v>13</v>
      </c>
      <c r="G59" s="40">
        <v>12</v>
      </c>
      <c r="H59" s="40">
        <v>12</v>
      </c>
      <c r="I59" s="40">
        <v>12</v>
      </c>
      <c r="J59" s="40">
        <v>12</v>
      </c>
      <c r="K59" s="40">
        <v>12</v>
      </c>
      <c r="L59" s="40">
        <v>12</v>
      </c>
    </row>
    <row r="60" spans="1:12" ht="15">
      <c r="A60" s="28" t="s">
        <v>133</v>
      </c>
      <c r="B60" s="37" t="s">
        <v>134</v>
      </c>
      <c r="C60" s="50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6.5" customHeight="1">
      <c r="A61" s="28"/>
      <c r="B61" s="53" t="s">
        <v>174</v>
      </c>
      <c r="C61" s="54" t="s">
        <v>175</v>
      </c>
      <c r="D61" s="55">
        <v>106.5</v>
      </c>
      <c r="E61" s="56">
        <v>103.7</v>
      </c>
      <c r="F61" s="56">
        <v>102.7</v>
      </c>
      <c r="G61" s="56">
        <v>104.6</v>
      </c>
      <c r="H61" s="56">
        <v>104.6</v>
      </c>
      <c r="I61" s="56">
        <v>103.4</v>
      </c>
      <c r="J61" s="56">
        <v>103.4</v>
      </c>
      <c r="K61" s="56">
        <v>104</v>
      </c>
      <c r="L61" s="56">
        <v>104</v>
      </c>
    </row>
    <row r="62" spans="1:12" ht="16.5" customHeight="1">
      <c r="A62" s="28" t="s">
        <v>135</v>
      </c>
      <c r="B62" s="57" t="s">
        <v>8</v>
      </c>
      <c r="C62" s="57" t="s">
        <v>2</v>
      </c>
      <c r="D62" s="58">
        <v>3804.9833195418</v>
      </c>
      <c r="E62" s="58">
        <v>3992.675536728158</v>
      </c>
      <c r="F62" s="58">
        <v>4141.722114514219</v>
      </c>
      <c r="G62" s="58">
        <v>4406.303606633617</v>
      </c>
      <c r="H62" s="58">
        <v>4423.5663044069115</v>
      </c>
      <c r="I62" s="58">
        <v>4660.855765988841</v>
      </c>
      <c r="J62" s="58">
        <v>4692.850903187683</v>
      </c>
      <c r="K62" s="58">
        <v>4934.541216567705</v>
      </c>
      <c r="L62" s="58">
        <v>4997.698497858755</v>
      </c>
    </row>
    <row r="63" spans="1:12" ht="30">
      <c r="A63" s="28"/>
      <c r="B63" s="50" t="s">
        <v>8</v>
      </c>
      <c r="C63" s="50" t="s">
        <v>5</v>
      </c>
      <c r="D63" s="33">
        <v>100.54</v>
      </c>
      <c r="E63" s="33">
        <v>100.8</v>
      </c>
      <c r="F63" s="33">
        <v>101.5</v>
      </c>
      <c r="G63" s="33">
        <v>102.1</v>
      </c>
      <c r="H63" s="33">
        <v>102.5</v>
      </c>
      <c r="I63" s="33">
        <v>102.2</v>
      </c>
      <c r="J63" s="33">
        <v>102.5</v>
      </c>
      <c r="K63" s="33">
        <v>101.8</v>
      </c>
      <c r="L63" s="33">
        <v>102.4</v>
      </c>
    </row>
    <row r="64" spans="1:12" ht="17.25" customHeight="1">
      <c r="A64" s="28" t="s">
        <v>136</v>
      </c>
      <c r="B64" s="50" t="s">
        <v>58</v>
      </c>
      <c r="C64" s="50" t="s">
        <v>2</v>
      </c>
      <c r="D64" s="29">
        <v>736.4637007800001</v>
      </c>
      <c r="E64" s="29">
        <v>768.985937806445</v>
      </c>
      <c r="F64" s="29">
        <v>797.5814488897153</v>
      </c>
      <c r="G64" s="29">
        <v>836.0368384479328</v>
      </c>
      <c r="H64" s="29">
        <v>838.5324708015088</v>
      </c>
      <c r="I64" s="29">
        <v>873.8808819771169</v>
      </c>
      <c r="J64" s="29">
        <v>878.2302750341939</v>
      </c>
      <c r="K64" s="29">
        <v>916.1068061942512</v>
      </c>
      <c r="L64" s="29">
        <v>923.4064403819527</v>
      </c>
    </row>
    <row r="65" spans="1:12" ht="30">
      <c r="A65" s="28"/>
      <c r="B65" s="50" t="s">
        <v>58</v>
      </c>
      <c r="C65" s="50" t="s">
        <v>5</v>
      </c>
      <c r="D65" s="33">
        <v>99.7</v>
      </c>
      <c r="E65" s="33">
        <v>100.4</v>
      </c>
      <c r="F65" s="33">
        <v>100.6</v>
      </c>
      <c r="G65" s="33">
        <v>100.5</v>
      </c>
      <c r="H65" s="33">
        <v>100.8</v>
      </c>
      <c r="I65" s="33">
        <v>100.7</v>
      </c>
      <c r="J65" s="33">
        <v>100.9</v>
      </c>
      <c r="K65" s="33">
        <v>100.8</v>
      </c>
      <c r="L65" s="33">
        <v>101.1</v>
      </c>
    </row>
    <row r="66" spans="1:12" ht="17.25" customHeight="1">
      <c r="A66" s="28" t="s">
        <v>137</v>
      </c>
      <c r="B66" s="50" t="s">
        <v>9</v>
      </c>
      <c r="C66" s="50" t="s">
        <v>2</v>
      </c>
      <c r="D66" s="29">
        <v>1511.2272325119998</v>
      </c>
      <c r="E66" s="29">
        <v>1596.604015012765</v>
      </c>
      <c r="F66" s="29">
        <v>1690.3566027743145</v>
      </c>
      <c r="G66" s="29">
        <v>1805.152100381924</v>
      </c>
      <c r="H66" s="29">
        <v>1814.0095689804614</v>
      </c>
      <c r="I66" s="29">
        <v>1920.4688268585217</v>
      </c>
      <c r="J66" s="29">
        <v>1939.3431181204594</v>
      </c>
      <c r="K66" s="29">
        <v>2047.1160641145336</v>
      </c>
      <c r="L66" s="29">
        <v>2079.371448621229</v>
      </c>
    </row>
    <row r="67" spans="1:12" ht="30">
      <c r="A67" s="28"/>
      <c r="B67" s="50" t="s">
        <v>9</v>
      </c>
      <c r="C67" s="50" t="s">
        <v>5</v>
      </c>
      <c r="D67" s="33">
        <v>99.8</v>
      </c>
      <c r="E67" s="33">
        <v>101.1</v>
      </c>
      <c r="F67" s="33">
        <v>101.8</v>
      </c>
      <c r="G67" s="33">
        <v>101.9</v>
      </c>
      <c r="H67" s="33">
        <v>102.4</v>
      </c>
      <c r="I67" s="33">
        <v>102.1</v>
      </c>
      <c r="J67" s="33">
        <v>102.6</v>
      </c>
      <c r="K67" s="33">
        <v>102.2</v>
      </c>
      <c r="L67" s="33">
        <v>102.8</v>
      </c>
    </row>
    <row r="68" spans="1:12" ht="28.5">
      <c r="A68" s="32" t="s">
        <v>138</v>
      </c>
      <c r="B68" s="37" t="s">
        <v>139</v>
      </c>
      <c r="C68" s="50"/>
      <c r="D68" s="38"/>
      <c r="E68" s="38"/>
      <c r="F68" s="38"/>
      <c r="G68" s="38"/>
      <c r="H68" s="38"/>
      <c r="I68" s="38"/>
      <c r="J68" s="38"/>
      <c r="K68" s="38"/>
      <c r="L68" s="38"/>
    </row>
    <row r="69" spans="1:12" ht="30">
      <c r="A69" s="39"/>
      <c r="B69" s="50" t="s">
        <v>166</v>
      </c>
      <c r="C69" s="50" t="s">
        <v>10</v>
      </c>
      <c r="D69" s="41">
        <v>1079</v>
      </c>
      <c r="E69" s="41">
        <v>1050</v>
      </c>
      <c r="F69" s="41">
        <v>1050</v>
      </c>
      <c r="G69" s="41">
        <v>1060</v>
      </c>
      <c r="H69" s="41">
        <v>1060</v>
      </c>
      <c r="I69" s="41">
        <v>1070</v>
      </c>
      <c r="J69" s="41">
        <v>1070</v>
      </c>
      <c r="K69" s="41">
        <v>1080</v>
      </c>
      <c r="L69" s="41">
        <v>1080</v>
      </c>
    </row>
    <row r="70" spans="1:12" ht="45">
      <c r="A70" s="39"/>
      <c r="B70" s="50" t="s">
        <v>167</v>
      </c>
      <c r="C70" s="50" t="s">
        <v>90</v>
      </c>
      <c r="D70" s="41">
        <v>4200</v>
      </c>
      <c r="E70" s="41">
        <v>4160</v>
      </c>
      <c r="F70" s="41">
        <v>4160</v>
      </c>
      <c r="G70" s="41">
        <v>4170</v>
      </c>
      <c r="H70" s="41">
        <v>4170</v>
      </c>
      <c r="I70" s="41">
        <v>4180</v>
      </c>
      <c r="J70" s="41">
        <v>4180</v>
      </c>
      <c r="K70" s="41">
        <v>4190</v>
      </c>
      <c r="L70" s="41">
        <v>4190</v>
      </c>
    </row>
    <row r="71" spans="1:12" ht="15">
      <c r="A71" s="32" t="s">
        <v>142</v>
      </c>
      <c r="B71" s="37" t="s">
        <v>141</v>
      </c>
      <c r="C71" s="50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45">
      <c r="A72" s="39"/>
      <c r="B72" s="50" t="s">
        <v>11</v>
      </c>
      <c r="C72" s="50" t="s">
        <v>4</v>
      </c>
      <c r="D72" s="42">
        <v>14366.011999999999</v>
      </c>
      <c r="E72" s="42">
        <v>16030.242000000002</v>
      </c>
      <c r="F72" s="42">
        <v>17062.84</v>
      </c>
      <c r="G72" s="42">
        <v>19535.5</v>
      </c>
      <c r="H72" s="42">
        <v>19714.9685</v>
      </c>
      <c r="I72" s="42">
        <v>23593.129999999994</v>
      </c>
      <c r="J72" s="42">
        <v>23957.073</v>
      </c>
      <c r="K72" s="42">
        <v>21840.745</v>
      </c>
      <c r="L72" s="42">
        <v>22246.8028</v>
      </c>
    </row>
    <row r="73" spans="1:12" ht="30">
      <c r="A73" s="39"/>
      <c r="B73" s="50" t="s">
        <v>59</v>
      </c>
      <c r="C73" s="50" t="s">
        <v>5</v>
      </c>
      <c r="D73" s="42">
        <v>55.738401886182395</v>
      </c>
      <c r="E73" s="42">
        <v>107.60317782531209</v>
      </c>
      <c r="F73" s="42">
        <v>101.4695539965259</v>
      </c>
      <c r="G73" s="42">
        <v>109.03951566818944</v>
      </c>
      <c r="H73" s="42">
        <v>110.04123859914571</v>
      </c>
      <c r="I73" s="42">
        <v>115.68059954904767</v>
      </c>
      <c r="J73" s="42">
        <v>116.39576259548416</v>
      </c>
      <c r="K73" s="42">
        <v>88.84114939171602</v>
      </c>
      <c r="L73" s="42">
        <v>89.11814334092459</v>
      </c>
    </row>
    <row r="74" spans="1:12" ht="30">
      <c r="A74" s="39"/>
      <c r="B74" s="50" t="s">
        <v>169</v>
      </c>
      <c r="C74" s="50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.75">
      <c r="A75" s="39"/>
      <c r="B75" s="50" t="s">
        <v>12</v>
      </c>
      <c r="C75" s="50" t="s">
        <v>13</v>
      </c>
      <c r="D75" s="40">
        <v>12814.694</v>
      </c>
      <c r="E75" s="40">
        <v>15429.805</v>
      </c>
      <c r="F75" s="40">
        <v>16039.069599999999</v>
      </c>
      <c r="G75" s="40">
        <v>18168.015</v>
      </c>
      <c r="H75" s="40">
        <v>18532.070389999997</v>
      </c>
      <c r="I75" s="40">
        <v>22059.576549999994</v>
      </c>
      <c r="J75" s="40">
        <v>22759.21935</v>
      </c>
      <c r="K75" s="40">
        <v>20661.34477</v>
      </c>
      <c r="L75" s="40">
        <v>21134.46266</v>
      </c>
    </row>
    <row r="76" spans="1:12" ht="15.75">
      <c r="A76" s="39"/>
      <c r="B76" s="50" t="s">
        <v>60</v>
      </c>
      <c r="C76" s="50" t="s">
        <v>13</v>
      </c>
      <c r="D76" s="40">
        <v>1551.278</v>
      </c>
      <c r="E76" s="40">
        <v>600.438</v>
      </c>
      <c r="F76" s="40">
        <v>1023.7704</v>
      </c>
      <c r="G76" s="40">
        <v>1172.1299999999999</v>
      </c>
      <c r="H76" s="40">
        <v>1182.8981099999999</v>
      </c>
      <c r="I76" s="40">
        <v>1533.5534499999997</v>
      </c>
      <c r="J76" s="40">
        <v>1197.85365</v>
      </c>
      <c r="K76" s="40">
        <v>1179.40023</v>
      </c>
      <c r="L76" s="40">
        <v>1112.34014</v>
      </c>
    </row>
    <row r="77" spans="1:12" ht="15.75">
      <c r="A77" s="39"/>
      <c r="B77" s="50" t="s">
        <v>61</v>
      </c>
      <c r="C77" s="50" t="s">
        <v>13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</row>
    <row r="78" spans="1:12" ht="15.75">
      <c r="A78" s="39"/>
      <c r="B78" s="50" t="s">
        <v>14</v>
      </c>
      <c r="C78" s="50" t="s">
        <v>13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</row>
    <row r="79" spans="1:12" ht="15.75">
      <c r="A79" s="39"/>
      <c r="B79" s="50" t="s">
        <v>62</v>
      </c>
      <c r="C79" s="50" t="s">
        <v>13</v>
      </c>
      <c r="D79" s="40">
        <v>522.3389999999999</v>
      </c>
      <c r="E79" s="40">
        <v>323.721</v>
      </c>
      <c r="F79" s="40">
        <v>384.8</v>
      </c>
      <c r="G79" s="40">
        <v>625.2</v>
      </c>
      <c r="H79" s="40">
        <v>625.2</v>
      </c>
      <c r="I79" s="40">
        <v>1298.7</v>
      </c>
      <c r="J79" s="40">
        <v>1185.8</v>
      </c>
      <c r="K79" s="40">
        <v>445.30000000000007</v>
      </c>
      <c r="L79" s="40">
        <v>445.20000000000005</v>
      </c>
    </row>
    <row r="80" spans="1:12" ht="15.75">
      <c r="A80" s="39"/>
      <c r="B80" s="50" t="s">
        <v>15</v>
      </c>
      <c r="C80" s="50" t="s">
        <v>13</v>
      </c>
      <c r="D80" s="40">
        <v>1028.939</v>
      </c>
      <c r="E80" s="40">
        <v>4.214</v>
      </c>
      <c r="F80" s="40">
        <v>638.9703999999999</v>
      </c>
      <c r="G80" s="40">
        <v>546.9299999999998</v>
      </c>
      <c r="H80" s="40">
        <v>557.6981099999998</v>
      </c>
      <c r="I80" s="40">
        <v>234.8534499999996</v>
      </c>
      <c r="J80" s="40">
        <v>12.053650000000061</v>
      </c>
      <c r="K80" s="40">
        <v>734.1002299999999</v>
      </c>
      <c r="L80" s="40">
        <v>667.14014</v>
      </c>
    </row>
    <row r="81" spans="1:12" ht="15">
      <c r="A81" s="32" t="s">
        <v>143</v>
      </c>
      <c r="B81" s="37" t="s">
        <v>144</v>
      </c>
      <c r="C81" s="43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30">
      <c r="A82" s="39"/>
      <c r="B82" s="50" t="s">
        <v>162</v>
      </c>
      <c r="C82" s="50" t="s">
        <v>2</v>
      </c>
      <c r="D82" s="42">
        <v>3443.6000000000004</v>
      </c>
      <c r="E82" s="42">
        <v>3265.6</v>
      </c>
      <c r="F82" s="42">
        <v>3126.1</v>
      </c>
      <c r="G82" s="42">
        <v>3350.1</v>
      </c>
      <c r="H82" s="42">
        <f>G82</f>
        <v>3350.1</v>
      </c>
      <c r="I82" s="42">
        <v>2934.1</v>
      </c>
      <c r="J82" s="42">
        <f>I82</f>
        <v>2934.1</v>
      </c>
      <c r="K82" s="42">
        <v>2934.7</v>
      </c>
      <c r="L82" s="42">
        <f>K82</f>
        <v>2934.7</v>
      </c>
    </row>
    <row r="83" spans="1:12" ht="45">
      <c r="A83" s="39"/>
      <c r="B83" s="50" t="s">
        <v>96</v>
      </c>
      <c r="C83" s="50" t="s">
        <v>2</v>
      </c>
      <c r="D83" s="42">
        <v>3493.6</v>
      </c>
      <c r="E83" s="42">
        <v>3252.6</v>
      </c>
      <c r="F83" s="42">
        <v>3222.7</v>
      </c>
      <c r="G83" s="42">
        <v>3377.5</v>
      </c>
      <c r="H83" s="42">
        <f>G83</f>
        <v>3377.5</v>
      </c>
      <c r="I83" s="42">
        <v>2961.5</v>
      </c>
      <c r="J83" s="42">
        <f>I83</f>
        <v>2961.5</v>
      </c>
      <c r="K83" s="42">
        <v>2962.3</v>
      </c>
      <c r="L83" s="42">
        <f>K83</f>
        <v>2962.3</v>
      </c>
    </row>
    <row r="84" spans="1:12" ht="15.75">
      <c r="A84" s="39"/>
      <c r="B84" s="50" t="s">
        <v>161</v>
      </c>
      <c r="C84" s="50" t="s">
        <v>2</v>
      </c>
      <c r="D84" s="42">
        <v>-49.999999999999545</v>
      </c>
      <c r="E84" s="42">
        <v>13</v>
      </c>
      <c r="F84" s="42">
        <v>-164.29999999999927</v>
      </c>
      <c r="G84" s="42">
        <v>-35.500000000000455</v>
      </c>
      <c r="H84" s="42">
        <f>G84</f>
        <v>-35.500000000000455</v>
      </c>
      <c r="I84" s="42">
        <v>-35.70000000000027</v>
      </c>
      <c r="J84" s="42">
        <f>I84</f>
        <v>-35.70000000000027</v>
      </c>
      <c r="K84" s="42">
        <v>-36.000000000000455</v>
      </c>
      <c r="L84" s="42">
        <f>K84</f>
        <v>-36.000000000000455</v>
      </c>
    </row>
    <row r="85" spans="1:12" ht="15.75">
      <c r="A85" s="39"/>
      <c r="B85" s="50" t="s">
        <v>140</v>
      </c>
      <c r="C85" s="50" t="s">
        <v>2</v>
      </c>
      <c r="D85" s="42">
        <v>0</v>
      </c>
      <c r="E85" s="42">
        <v>0</v>
      </c>
      <c r="F85" s="42">
        <v>0</v>
      </c>
      <c r="G85" s="42">
        <v>0</v>
      </c>
      <c r="H85" s="42">
        <f>G85</f>
        <v>0</v>
      </c>
      <c r="I85" s="42">
        <v>0</v>
      </c>
      <c r="J85" s="42">
        <f>I85</f>
        <v>0</v>
      </c>
      <c r="K85" s="42">
        <v>0</v>
      </c>
      <c r="L85" s="42">
        <f>K85</f>
        <v>0</v>
      </c>
    </row>
    <row r="86" spans="1:12" ht="15">
      <c r="A86" s="32" t="s">
        <v>146</v>
      </c>
      <c r="B86" s="37" t="s">
        <v>145</v>
      </c>
      <c r="C86" s="50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.75">
      <c r="A87" s="39"/>
      <c r="B87" s="50" t="s">
        <v>16</v>
      </c>
      <c r="C87" s="50" t="s">
        <v>87</v>
      </c>
      <c r="D87" s="44">
        <v>17.21653</v>
      </c>
      <c r="E87" s="44">
        <v>18.16584</v>
      </c>
      <c r="F87" s="44">
        <v>18.51359113939361</v>
      </c>
      <c r="G87" s="44">
        <v>18.816929265452416</v>
      </c>
      <c r="H87" s="44">
        <v>18.84141657233426</v>
      </c>
      <c r="I87" s="44">
        <v>18.982171009157312</v>
      </c>
      <c r="J87" s="44">
        <v>19.11066810767758</v>
      </c>
      <c r="K87" s="44">
        <v>19.231648759198723</v>
      </c>
      <c r="L87" s="44">
        <v>19.46781636941897</v>
      </c>
    </row>
    <row r="88" spans="1:12" ht="15.75">
      <c r="A88" s="39"/>
      <c r="B88" s="50" t="s">
        <v>89</v>
      </c>
      <c r="C88" s="50" t="s">
        <v>63</v>
      </c>
      <c r="D88" s="45">
        <v>48615</v>
      </c>
      <c r="E88" s="45">
        <v>51923.16926770709</v>
      </c>
      <c r="F88" s="45">
        <v>53545.24907563026</v>
      </c>
      <c r="G88" s="45">
        <v>54829.799600954626</v>
      </c>
      <c r="H88" s="45">
        <v>54883.88030252102</v>
      </c>
      <c r="I88" s="45">
        <v>55708.66645875833</v>
      </c>
      <c r="J88" s="45">
        <v>56036.44178887396</v>
      </c>
      <c r="K88" s="45">
        <v>56825.06813459185</v>
      </c>
      <c r="L88" s="45">
        <v>57437.35283359582</v>
      </c>
    </row>
    <row r="89" spans="1:12" ht="15.75">
      <c r="A89" s="39"/>
      <c r="B89" s="50" t="s">
        <v>88</v>
      </c>
      <c r="C89" s="50" t="s">
        <v>23</v>
      </c>
      <c r="D89" s="46">
        <v>97.5</v>
      </c>
      <c r="E89" s="42">
        <v>102.80483239269174</v>
      </c>
      <c r="F89" s="42">
        <v>100.524</v>
      </c>
      <c r="G89" s="42">
        <v>98.199</v>
      </c>
      <c r="H89" s="42">
        <v>98.3</v>
      </c>
      <c r="I89" s="42">
        <v>98.00290000000001</v>
      </c>
      <c r="J89" s="42">
        <v>98.5</v>
      </c>
      <c r="K89" s="42">
        <v>98.004</v>
      </c>
      <c r="L89" s="42">
        <v>98.5</v>
      </c>
    </row>
    <row r="90" spans="1:12" ht="15.75">
      <c r="A90" s="39"/>
      <c r="B90" s="50" t="s">
        <v>64</v>
      </c>
      <c r="C90" s="50" t="s">
        <v>63</v>
      </c>
      <c r="D90" s="42">
        <v>19750.87</v>
      </c>
      <c r="E90" s="42">
        <v>20469</v>
      </c>
      <c r="F90" s="42">
        <v>21226.353000000003</v>
      </c>
      <c r="G90" s="42">
        <v>22117.859826000004</v>
      </c>
      <c r="H90" s="42">
        <v>22075.407120000003</v>
      </c>
      <c r="I90" s="42">
        <v>22914.102779736</v>
      </c>
      <c r="J90" s="42">
        <v>22958.423404800003</v>
      </c>
      <c r="K90" s="42">
        <v>23830.66689092544</v>
      </c>
      <c r="L90" s="42">
        <v>23876.760340992</v>
      </c>
    </row>
    <row r="91" spans="1:12" ht="15">
      <c r="A91" s="32" t="s">
        <v>147</v>
      </c>
      <c r="B91" s="37" t="s">
        <v>148</v>
      </c>
      <c r="C91" s="50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.75">
      <c r="A92" s="39"/>
      <c r="B92" s="50" t="s">
        <v>164</v>
      </c>
      <c r="C92" s="50" t="s">
        <v>32</v>
      </c>
      <c r="D92" s="6">
        <v>18.729</v>
      </c>
      <c r="E92" s="6">
        <v>18.114</v>
      </c>
      <c r="F92" s="7">
        <v>17.912</v>
      </c>
      <c r="G92" s="7">
        <f>G12*0.621</f>
        <v>17.759979</v>
      </c>
      <c r="H92" s="7">
        <f>H12*0.622</f>
        <v>17.794176</v>
      </c>
      <c r="I92" s="7">
        <f>I12*0.622</f>
        <v>17.66169</v>
      </c>
      <c r="J92" s="7">
        <f>J12*0.623</f>
        <v>17.70566</v>
      </c>
      <c r="K92" s="7">
        <f>K12*0.623</f>
        <v>17.570469</v>
      </c>
      <c r="L92" s="7">
        <f>L12*0.624</f>
        <v>17.62488</v>
      </c>
    </row>
    <row r="93" spans="1:12" ht="15.75">
      <c r="A93" s="39"/>
      <c r="B93" s="50" t="s">
        <v>160</v>
      </c>
      <c r="C93" s="50" t="s">
        <v>32</v>
      </c>
      <c r="D93" s="6">
        <v>17.117</v>
      </c>
      <c r="E93" s="6">
        <v>16.347</v>
      </c>
      <c r="F93" s="7">
        <f>11.79+4.16</f>
        <v>15.95</v>
      </c>
      <c r="G93" s="7">
        <f>11.878+4.17</f>
        <v>16.048000000000002</v>
      </c>
      <c r="H93" s="7">
        <f>11.95+4.17</f>
        <v>16.119999999999997</v>
      </c>
      <c r="I93" s="7">
        <f>11.799+4.18</f>
        <v>15.979</v>
      </c>
      <c r="J93" s="7">
        <f>12.01+4.18</f>
        <v>16.189999999999998</v>
      </c>
      <c r="K93" s="7">
        <f>11.536+4.19</f>
        <v>15.725999999999999</v>
      </c>
      <c r="L93" s="7">
        <f>12.05+4.19</f>
        <v>16.240000000000002</v>
      </c>
    </row>
    <row r="94" spans="1:12" ht="30">
      <c r="A94" s="39"/>
      <c r="B94" s="50" t="s">
        <v>157</v>
      </c>
      <c r="C94" s="50" t="s">
        <v>158</v>
      </c>
      <c r="D94" s="45">
        <v>78072.75941266032</v>
      </c>
      <c r="E94" s="45">
        <v>83010.58504964306</v>
      </c>
      <c r="F94" s="45">
        <v>90248.5</v>
      </c>
      <c r="G94" s="45">
        <v>93316.94900000001</v>
      </c>
      <c r="H94" s="45">
        <v>93407.1975</v>
      </c>
      <c r="I94" s="45">
        <v>96676.35916400001</v>
      </c>
      <c r="J94" s="45">
        <v>96863.2638075</v>
      </c>
      <c r="K94" s="45">
        <v>100350.06081223201</v>
      </c>
      <c r="L94" s="45">
        <v>100640.9310959925</v>
      </c>
    </row>
    <row r="95" spans="1:12" ht="30">
      <c r="A95" s="39"/>
      <c r="B95" s="50" t="s">
        <v>159</v>
      </c>
      <c r="C95" s="50" t="s">
        <v>23</v>
      </c>
      <c r="D95" s="40">
        <v>107.3751396299905</v>
      </c>
      <c r="E95" s="40">
        <v>106.3246459765607</v>
      </c>
      <c r="F95" s="40">
        <v>108.71926748381358</v>
      </c>
      <c r="G95" s="40">
        <v>103.4</v>
      </c>
      <c r="H95" s="40">
        <v>103.5</v>
      </c>
      <c r="I95" s="40">
        <v>103.6</v>
      </c>
      <c r="J95" s="40">
        <v>103.7</v>
      </c>
      <c r="K95" s="40">
        <v>103.8</v>
      </c>
      <c r="L95" s="40">
        <v>103.9</v>
      </c>
    </row>
    <row r="96" spans="1:12" ht="15.75">
      <c r="A96" s="39"/>
      <c r="B96" s="50" t="s">
        <v>18</v>
      </c>
      <c r="C96" s="50" t="s">
        <v>151</v>
      </c>
      <c r="D96" s="47">
        <f>D99/D92*100</f>
        <v>0.9183618986598323</v>
      </c>
      <c r="E96" s="47">
        <f>E99/E92*100</f>
        <v>0.9385006072650989</v>
      </c>
      <c r="F96" s="47">
        <f aca="true" t="shared" si="4" ref="F96:L96">F99/F92*100</f>
        <v>0.9490844126842343</v>
      </c>
      <c r="G96" s="47">
        <f>G99/G92*100</f>
        <v>0.9572083390413919</v>
      </c>
      <c r="H96" s="47">
        <f t="shared" si="4"/>
        <v>0.9441291352856126</v>
      </c>
      <c r="I96" s="47">
        <f t="shared" si="4"/>
        <v>0.9625352953199835</v>
      </c>
      <c r="J96" s="47">
        <f t="shared" si="4"/>
        <v>0.9375533021643926</v>
      </c>
      <c r="K96" s="47">
        <f t="shared" si="4"/>
        <v>0.9561497760816743</v>
      </c>
      <c r="L96" s="47">
        <f t="shared" si="4"/>
        <v>0.9361765867342076</v>
      </c>
    </row>
    <row r="97" spans="1:12" ht="30">
      <c r="A97" s="39"/>
      <c r="B97" s="50" t="s">
        <v>19</v>
      </c>
      <c r="C97" s="50" t="s">
        <v>7</v>
      </c>
      <c r="D97" s="6" t="s">
        <v>163</v>
      </c>
      <c r="E97" s="6" t="s">
        <v>163</v>
      </c>
      <c r="F97" s="6" t="s">
        <v>163</v>
      </c>
      <c r="G97" s="6" t="s">
        <v>163</v>
      </c>
      <c r="H97" s="6" t="s">
        <v>163</v>
      </c>
      <c r="I97" s="6" t="s">
        <v>163</v>
      </c>
      <c r="J97" s="6" t="s">
        <v>163</v>
      </c>
      <c r="K97" s="6" t="s">
        <v>163</v>
      </c>
      <c r="L97" s="6" t="s">
        <v>163</v>
      </c>
    </row>
    <row r="98" spans="1:12" ht="15.75">
      <c r="A98" s="39"/>
      <c r="B98" s="50" t="s">
        <v>152</v>
      </c>
      <c r="C98" s="50" t="s">
        <v>32</v>
      </c>
      <c r="D98" s="6" t="s">
        <v>163</v>
      </c>
      <c r="E98" s="6" t="s">
        <v>163</v>
      </c>
      <c r="F98" s="6" t="s">
        <v>163</v>
      </c>
      <c r="G98" s="6" t="s">
        <v>163</v>
      </c>
      <c r="H98" s="6" t="s">
        <v>163</v>
      </c>
      <c r="I98" s="6" t="s">
        <v>163</v>
      </c>
      <c r="J98" s="6" t="s">
        <v>163</v>
      </c>
      <c r="K98" s="6" t="s">
        <v>163</v>
      </c>
      <c r="L98" s="6" t="s">
        <v>163</v>
      </c>
    </row>
    <row r="99" spans="1:12" ht="45">
      <c r="A99" s="39"/>
      <c r="B99" s="50" t="s">
        <v>20</v>
      </c>
      <c r="C99" s="50" t="s">
        <v>32</v>
      </c>
      <c r="D99" s="6">
        <v>0.172</v>
      </c>
      <c r="E99" s="7">
        <v>0.17</v>
      </c>
      <c r="F99" s="7">
        <v>0.17</v>
      </c>
      <c r="G99" s="7">
        <v>0.17</v>
      </c>
      <c r="H99" s="6">
        <v>0.168</v>
      </c>
      <c r="I99" s="7">
        <v>0.17</v>
      </c>
      <c r="J99" s="6">
        <v>0.166</v>
      </c>
      <c r="K99" s="6">
        <v>0.168</v>
      </c>
      <c r="L99" s="6">
        <v>0.165</v>
      </c>
    </row>
    <row r="100" spans="1:12" ht="78.75" customHeight="1">
      <c r="A100" s="39"/>
      <c r="B100" s="5" t="s">
        <v>156</v>
      </c>
      <c r="C100" s="50" t="s">
        <v>90</v>
      </c>
      <c r="D100" s="6">
        <v>0.287</v>
      </c>
      <c r="E100" s="6">
        <v>0.319</v>
      </c>
      <c r="F100" s="7">
        <v>0.32</v>
      </c>
      <c r="G100" s="7">
        <v>0.32</v>
      </c>
      <c r="H100" s="7">
        <v>0.3</v>
      </c>
      <c r="I100" s="7">
        <v>0.31</v>
      </c>
      <c r="J100" s="7">
        <v>0.3</v>
      </c>
      <c r="K100" s="7">
        <v>0.3</v>
      </c>
      <c r="L100" s="7">
        <v>0.29</v>
      </c>
    </row>
    <row r="101" spans="1:12" ht="30">
      <c r="A101" s="39"/>
      <c r="B101" s="50" t="s">
        <v>65</v>
      </c>
      <c r="C101" s="50" t="s">
        <v>32</v>
      </c>
      <c r="D101" s="6">
        <v>12.917</v>
      </c>
      <c r="E101" s="6">
        <v>12.187</v>
      </c>
      <c r="F101" s="7">
        <v>11.79</v>
      </c>
      <c r="G101" s="6">
        <v>11.878</v>
      </c>
      <c r="H101" s="7">
        <v>11.95</v>
      </c>
      <c r="I101" s="6">
        <v>11.799</v>
      </c>
      <c r="J101" s="6">
        <v>12.01</v>
      </c>
      <c r="K101" s="6">
        <v>11.536</v>
      </c>
      <c r="L101" s="7">
        <v>12.05</v>
      </c>
    </row>
    <row r="102" spans="1:12" ht="15.75">
      <c r="A102" s="39"/>
      <c r="B102" s="50" t="s">
        <v>66</v>
      </c>
      <c r="C102" s="50" t="s">
        <v>2</v>
      </c>
      <c r="D102" s="42">
        <v>12101.59</v>
      </c>
      <c r="E102" s="42">
        <v>12139.8</v>
      </c>
      <c r="F102" s="42">
        <v>12273.3</v>
      </c>
      <c r="G102" s="42">
        <v>12272.03</v>
      </c>
      <c r="H102" s="42">
        <v>12874.763683494706</v>
      </c>
      <c r="I102" s="42">
        <v>12321.12</v>
      </c>
      <c r="J102" s="42">
        <v>13418.164901824768</v>
      </c>
      <c r="K102" s="42">
        <v>12444.3</v>
      </c>
      <c r="L102" s="42">
        <v>13987.906216702833</v>
      </c>
    </row>
    <row r="103" spans="1:12" ht="15.75">
      <c r="A103" s="32" t="s">
        <v>149</v>
      </c>
      <c r="B103" s="37" t="s">
        <v>150</v>
      </c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30">
      <c r="A104" s="39"/>
      <c r="B104" s="50" t="s">
        <v>67</v>
      </c>
      <c r="C104" s="50" t="s">
        <v>32</v>
      </c>
      <c r="D104" s="6">
        <v>2.117</v>
      </c>
      <c r="E104" s="7">
        <v>2.12</v>
      </c>
      <c r="F104" s="7">
        <v>2.15</v>
      </c>
      <c r="G104" s="7">
        <v>2.16</v>
      </c>
      <c r="H104" s="7">
        <v>2.16</v>
      </c>
      <c r="I104" s="7">
        <v>2.22</v>
      </c>
      <c r="J104" s="7">
        <v>2.22</v>
      </c>
      <c r="K104" s="7">
        <v>2.23</v>
      </c>
      <c r="L104" s="7">
        <v>2.23</v>
      </c>
    </row>
    <row r="105" spans="1:12" ht="60">
      <c r="A105" s="39"/>
      <c r="B105" s="50" t="s">
        <v>91</v>
      </c>
      <c r="C105" s="50" t="s">
        <v>32</v>
      </c>
      <c r="D105" s="7">
        <v>3.728</v>
      </c>
      <c r="E105" s="7">
        <v>3.78</v>
      </c>
      <c r="F105" s="7">
        <v>3.781</v>
      </c>
      <c r="G105" s="7">
        <v>3.786</v>
      </c>
      <c r="H105" s="7">
        <v>3.8</v>
      </c>
      <c r="I105" s="7">
        <v>3.83</v>
      </c>
      <c r="J105" s="7">
        <v>3.86</v>
      </c>
      <c r="K105" s="7">
        <v>3.86</v>
      </c>
      <c r="L105" s="7">
        <v>3.89</v>
      </c>
    </row>
    <row r="106" spans="1:12" ht="15.75">
      <c r="A106" s="39"/>
      <c r="B106" s="50" t="s">
        <v>68</v>
      </c>
      <c r="C106" s="50" t="s">
        <v>32</v>
      </c>
      <c r="D106" s="7">
        <v>3.728</v>
      </c>
      <c r="E106" s="7">
        <v>3.78</v>
      </c>
      <c r="F106" s="7">
        <v>3.781</v>
      </c>
      <c r="G106" s="7">
        <v>3.786</v>
      </c>
      <c r="H106" s="7">
        <v>3.8</v>
      </c>
      <c r="I106" s="7">
        <v>3.83</v>
      </c>
      <c r="J106" s="7">
        <v>3.86</v>
      </c>
      <c r="K106" s="7">
        <v>3.86</v>
      </c>
      <c r="L106" s="7">
        <v>3.89</v>
      </c>
    </row>
    <row r="107" spans="1:12" ht="15.75">
      <c r="A107" s="39"/>
      <c r="B107" s="50" t="s">
        <v>69</v>
      </c>
      <c r="C107" s="50" t="s">
        <v>32</v>
      </c>
      <c r="D107" s="6" t="s">
        <v>163</v>
      </c>
      <c r="E107" s="6" t="s">
        <v>163</v>
      </c>
      <c r="F107" s="6" t="s">
        <v>163</v>
      </c>
      <c r="G107" s="6" t="s">
        <v>163</v>
      </c>
      <c r="H107" s="6" t="s">
        <v>163</v>
      </c>
      <c r="I107" s="6" t="s">
        <v>163</v>
      </c>
      <c r="J107" s="6" t="s">
        <v>163</v>
      </c>
      <c r="K107" s="6" t="s">
        <v>163</v>
      </c>
      <c r="L107" s="6" t="s">
        <v>163</v>
      </c>
    </row>
    <row r="108" spans="1:12" ht="45">
      <c r="A108" s="39"/>
      <c r="B108" s="50" t="s">
        <v>70</v>
      </c>
      <c r="C108" s="50" t="s">
        <v>32</v>
      </c>
      <c r="D108" s="6" t="s">
        <v>163</v>
      </c>
      <c r="E108" s="6" t="s">
        <v>163</v>
      </c>
      <c r="F108" s="6" t="s">
        <v>163</v>
      </c>
      <c r="G108" s="6" t="s">
        <v>163</v>
      </c>
      <c r="H108" s="6" t="s">
        <v>163</v>
      </c>
      <c r="I108" s="6" t="s">
        <v>163</v>
      </c>
      <c r="J108" s="6" t="s">
        <v>163</v>
      </c>
      <c r="K108" s="6" t="s">
        <v>163</v>
      </c>
      <c r="L108" s="6" t="s">
        <v>163</v>
      </c>
    </row>
    <row r="109" spans="1:12" ht="45">
      <c r="A109" s="39"/>
      <c r="B109" s="50" t="s">
        <v>71</v>
      </c>
      <c r="C109" s="50" t="s">
        <v>32</v>
      </c>
      <c r="D109" s="48">
        <v>0.41</v>
      </c>
      <c r="E109" s="49">
        <v>0.378</v>
      </c>
      <c r="F109" s="49">
        <v>0.434</v>
      </c>
      <c r="G109" s="49">
        <v>0.422</v>
      </c>
      <c r="H109" s="49">
        <v>0.43</v>
      </c>
      <c r="I109" s="49">
        <v>0.428</v>
      </c>
      <c r="J109" s="49">
        <v>0.432</v>
      </c>
      <c r="K109" s="49">
        <v>0.435</v>
      </c>
      <c r="L109" s="7">
        <v>0.438</v>
      </c>
    </row>
    <row r="110" spans="1:12" ht="30">
      <c r="A110" s="39"/>
      <c r="B110" s="50" t="s">
        <v>72</v>
      </c>
      <c r="C110" s="50" t="s">
        <v>32</v>
      </c>
      <c r="D110" s="48">
        <v>0.41</v>
      </c>
      <c r="E110" s="49">
        <v>0.378</v>
      </c>
      <c r="F110" s="49">
        <v>0.434</v>
      </c>
      <c r="G110" s="49">
        <v>0.422</v>
      </c>
      <c r="H110" s="49">
        <v>0.43</v>
      </c>
      <c r="I110" s="49">
        <v>0.428</v>
      </c>
      <c r="J110" s="49">
        <v>0.432</v>
      </c>
      <c r="K110" s="49">
        <v>0.435</v>
      </c>
      <c r="L110" s="7">
        <v>0.438</v>
      </c>
    </row>
    <row r="111" spans="1:12" ht="45">
      <c r="A111" s="39"/>
      <c r="B111" s="50" t="s">
        <v>73</v>
      </c>
      <c r="C111" s="50" t="s">
        <v>32</v>
      </c>
      <c r="D111" s="6" t="s">
        <v>163</v>
      </c>
      <c r="E111" s="6" t="s">
        <v>163</v>
      </c>
      <c r="F111" s="6" t="s">
        <v>163</v>
      </c>
      <c r="G111" s="6" t="s">
        <v>163</v>
      </c>
      <c r="H111" s="6" t="s">
        <v>163</v>
      </c>
      <c r="I111" s="6" t="s">
        <v>163</v>
      </c>
      <c r="J111" s="6" t="s">
        <v>163</v>
      </c>
      <c r="K111" s="6" t="s">
        <v>163</v>
      </c>
      <c r="L111" s="6" t="s">
        <v>163</v>
      </c>
    </row>
    <row r="112" spans="1:12" ht="30">
      <c r="A112" s="39"/>
      <c r="B112" s="50" t="s">
        <v>72</v>
      </c>
      <c r="C112" s="50" t="s">
        <v>32</v>
      </c>
      <c r="D112" s="6" t="s">
        <v>163</v>
      </c>
      <c r="E112" s="6" t="s">
        <v>163</v>
      </c>
      <c r="F112" s="6" t="s">
        <v>163</v>
      </c>
      <c r="G112" s="6" t="s">
        <v>163</v>
      </c>
      <c r="H112" s="6" t="s">
        <v>163</v>
      </c>
      <c r="I112" s="6" t="s">
        <v>163</v>
      </c>
      <c r="J112" s="6" t="s">
        <v>163</v>
      </c>
      <c r="K112" s="6" t="s">
        <v>163</v>
      </c>
      <c r="L112" s="6" t="s">
        <v>163</v>
      </c>
    </row>
    <row r="113" spans="1:12" ht="15.75">
      <c r="A113" s="39"/>
      <c r="B113" s="50" t="s">
        <v>74</v>
      </c>
      <c r="C113" s="50" t="s">
        <v>17</v>
      </c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45">
      <c r="A114" s="39"/>
      <c r="B114" s="50" t="s">
        <v>75</v>
      </c>
      <c r="C114" s="50" t="s">
        <v>32</v>
      </c>
      <c r="D114" s="48">
        <v>0.41</v>
      </c>
      <c r="E114" s="49">
        <v>0.378</v>
      </c>
      <c r="F114" s="49">
        <v>0.434</v>
      </c>
      <c r="G114" s="49">
        <v>0.422</v>
      </c>
      <c r="H114" s="49">
        <v>0.43</v>
      </c>
      <c r="I114" s="49">
        <v>0.428</v>
      </c>
      <c r="J114" s="49">
        <v>0.432</v>
      </c>
      <c r="K114" s="49">
        <v>0.435</v>
      </c>
      <c r="L114" s="7">
        <v>0.438</v>
      </c>
    </row>
    <row r="115" spans="1:12" ht="45">
      <c r="A115" s="39"/>
      <c r="B115" s="50" t="s">
        <v>76</v>
      </c>
      <c r="C115" s="50" t="s">
        <v>32</v>
      </c>
      <c r="D115" s="6" t="s">
        <v>163</v>
      </c>
      <c r="E115" s="6" t="s">
        <v>163</v>
      </c>
      <c r="F115" s="6" t="s">
        <v>163</v>
      </c>
      <c r="G115" s="6" t="s">
        <v>163</v>
      </c>
      <c r="H115" s="6" t="s">
        <v>163</v>
      </c>
      <c r="I115" s="6" t="s">
        <v>163</v>
      </c>
      <c r="J115" s="6" t="s">
        <v>163</v>
      </c>
      <c r="K115" s="6" t="s">
        <v>163</v>
      </c>
      <c r="L115" s="6" t="s">
        <v>163</v>
      </c>
    </row>
    <row r="116" spans="1:12" ht="15.75">
      <c r="A116" s="39"/>
      <c r="B116" s="50" t="s">
        <v>92</v>
      </c>
      <c r="C116" s="50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>
      <c r="A117" s="39"/>
      <c r="B117" s="50" t="s">
        <v>77</v>
      </c>
      <c r="C117" s="50" t="s">
        <v>93</v>
      </c>
      <c r="D117" s="40">
        <f>224/D12*10</f>
        <v>75.90132827324479</v>
      </c>
      <c r="E117" s="40">
        <f aca="true" t="shared" si="5" ref="E117:L117">224/E12*10</f>
        <v>76.83073229291716</v>
      </c>
      <c r="F117" s="40">
        <f t="shared" si="5"/>
        <v>77.74268559330858</v>
      </c>
      <c r="G117" s="40">
        <f t="shared" si="5"/>
        <v>78.32441693765516</v>
      </c>
      <c r="H117" s="40">
        <f t="shared" si="5"/>
        <v>78.29977628635346</v>
      </c>
      <c r="I117" s="40">
        <f t="shared" si="5"/>
        <v>78.88712801549569</v>
      </c>
      <c r="J117" s="40">
        <f t="shared" si="5"/>
        <v>78.81773399014777</v>
      </c>
      <c r="K117" s="40">
        <f t="shared" si="5"/>
        <v>79.42417473318442</v>
      </c>
      <c r="L117" s="40">
        <f t="shared" si="5"/>
        <v>79.30607187112763</v>
      </c>
    </row>
    <row r="118" spans="1:12" ht="30">
      <c r="A118" s="39"/>
      <c r="B118" s="50" t="s">
        <v>78</v>
      </c>
      <c r="C118" s="50" t="s">
        <v>94</v>
      </c>
      <c r="D118" s="40">
        <f>10/(D12/100)</f>
        <v>33.884521550555704</v>
      </c>
      <c r="E118" s="40">
        <f aca="true" t="shared" si="6" ref="E118:L118">10/(E12/100)</f>
        <v>34.29943405933802</v>
      </c>
      <c r="F118" s="40">
        <f t="shared" si="6"/>
        <v>34.70655606844133</v>
      </c>
      <c r="G118" s="40">
        <f t="shared" si="6"/>
        <v>34.9662575614532</v>
      </c>
      <c r="H118" s="40">
        <f t="shared" si="6"/>
        <v>34.955257270693515</v>
      </c>
      <c r="I118" s="40">
        <f t="shared" si="6"/>
        <v>35.21746786406057</v>
      </c>
      <c r="J118" s="40">
        <f t="shared" si="6"/>
        <v>35.186488388458834</v>
      </c>
      <c r="K118" s="40">
        <f t="shared" si="6"/>
        <v>35.45722086302875</v>
      </c>
      <c r="L118" s="40">
        <f t="shared" si="6"/>
        <v>35.404496371039116</v>
      </c>
    </row>
    <row r="119" spans="1:12" ht="30">
      <c r="A119" s="39"/>
      <c r="B119" s="50" t="s">
        <v>79</v>
      </c>
      <c r="C119" s="50" t="s">
        <v>94</v>
      </c>
      <c r="D119" s="40">
        <f>17/(D12/100)</f>
        <v>57.603686635944705</v>
      </c>
      <c r="E119" s="40">
        <f aca="true" t="shared" si="7" ref="E119:L119">17/(E12/100)</f>
        <v>58.30903790087463</v>
      </c>
      <c r="F119" s="40">
        <f t="shared" si="7"/>
        <v>59.00114531635026</v>
      </c>
      <c r="G119" s="40">
        <f t="shared" si="7"/>
        <v>59.44263785447043</v>
      </c>
      <c r="H119" s="40">
        <f t="shared" si="7"/>
        <v>59.42393736017897</v>
      </c>
      <c r="I119" s="40">
        <f t="shared" si="7"/>
        <v>59.86969536890298</v>
      </c>
      <c r="J119" s="40">
        <f t="shared" si="7"/>
        <v>59.817030260380015</v>
      </c>
      <c r="K119" s="40">
        <f t="shared" si="7"/>
        <v>60.27727546714888</v>
      </c>
      <c r="L119" s="40">
        <f t="shared" si="7"/>
        <v>60.1876438307665</v>
      </c>
    </row>
    <row r="120" spans="1:12" ht="30">
      <c r="A120" s="39"/>
      <c r="B120" s="50" t="s">
        <v>80</v>
      </c>
      <c r="C120" s="50" t="s">
        <v>81</v>
      </c>
      <c r="D120" s="40">
        <v>777</v>
      </c>
      <c r="E120" s="6">
        <v>815.9</v>
      </c>
      <c r="F120" s="6">
        <v>815.9</v>
      </c>
      <c r="G120" s="6">
        <v>798.1</v>
      </c>
      <c r="H120" s="6">
        <v>795.1</v>
      </c>
      <c r="I120" s="6">
        <v>878.4</v>
      </c>
      <c r="J120" s="6">
        <v>875.1</v>
      </c>
      <c r="K120" s="6">
        <v>875.1</v>
      </c>
      <c r="L120" s="6">
        <v>871.8</v>
      </c>
    </row>
    <row r="121" spans="1:12" ht="30">
      <c r="A121" s="39"/>
      <c r="B121" s="50" t="s">
        <v>82</v>
      </c>
      <c r="C121" s="50" t="s">
        <v>83</v>
      </c>
      <c r="D121" s="40">
        <f>970/D12*10</f>
        <v>328.6798590403903</v>
      </c>
      <c r="E121" s="40">
        <f aca="true" t="shared" si="8" ref="E121:L121">970/E12*10</f>
        <v>332.70451037557876</v>
      </c>
      <c r="F121" s="40">
        <f t="shared" si="8"/>
        <v>336.65359386388093</v>
      </c>
      <c r="G121" s="40">
        <f t="shared" si="8"/>
        <v>339.172698346096</v>
      </c>
      <c r="H121" s="40">
        <f t="shared" si="8"/>
        <v>339.0659955257271</v>
      </c>
      <c r="I121" s="40">
        <f t="shared" si="8"/>
        <v>341.60943828138755</v>
      </c>
      <c r="J121" s="40">
        <f t="shared" si="8"/>
        <v>341.30893736805064</v>
      </c>
      <c r="K121" s="40">
        <f t="shared" si="8"/>
        <v>343.935042371379</v>
      </c>
      <c r="L121" s="40">
        <f t="shared" si="8"/>
        <v>343.4236147990795</v>
      </c>
    </row>
    <row r="122" spans="1:12" ht="15.75">
      <c r="A122" s="39"/>
      <c r="B122" s="50" t="s">
        <v>84</v>
      </c>
      <c r="C122" s="50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30">
      <c r="A123" s="39"/>
      <c r="B123" s="50" t="s">
        <v>85</v>
      </c>
      <c r="C123" s="50" t="s">
        <v>95</v>
      </c>
      <c r="D123" s="6">
        <v>0.121</v>
      </c>
      <c r="E123" s="6">
        <v>0.124</v>
      </c>
      <c r="F123" s="6">
        <v>0.125</v>
      </c>
      <c r="G123" s="6">
        <v>0.126</v>
      </c>
      <c r="H123" s="6">
        <v>0.125</v>
      </c>
      <c r="I123" s="6">
        <v>0.127</v>
      </c>
      <c r="J123" s="6">
        <v>0.125</v>
      </c>
      <c r="K123" s="6">
        <v>0.128</v>
      </c>
      <c r="L123" s="6">
        <v>0.125</v>
      </c>
    </row>
    <row r="124" spans="1:12" ht="30">
      <c r="A124" s="39"/>
      <c r="B124" s="50" t="s">
        <v>86</v>
      </c>
      <c r="C124" s="50" t="s">
        <v>95</v>
      </c>
      <c r="D124" s="6">
        <v>0.397</v>
      </c>
      <c r="E124" s="6">
        <v>0.397</v>
      </c>
      <c r="F124" s="6">
        <v>0.384</v>
      </c>
      <c r="G124" s="6">
        <v>0.385</v>
      </c>
      <c r="H124" s="6">
        <v>0.384</v>
      </c>
      <c r="I124" s="6">
        <v>0.386</v>
      </c>
      <c r="J124" s="6">
        <v>0.384</v>
      </c>
      <c r="K124" s="6">
        <v>0.387</v>
      </c>
      <c r="L124" s="6">
        <v>0.384</v>
      </c>
    </row>
    <row r="128" spans="2:12" ht="14.25">
      <c r="B128" s="60" t="s">
        <v>173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</sheetData>
  <sheetProtection/>
  <mergeCells count="18"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  <mergeCell ref="H3:L3"/>
    <mergeCell ref="B128:L128"/>
    <mergeCell ref="E9:E10"/>
    <mergeCell ref="F9:F10"/>
    <mergeCell ref="G9:H9"/>
    <mergeCell ref="B5:L5"/>
    <mergeCell ref="B6:L6"/>
    <mergeCell ref="D9:D10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9" t="s">
        <v>97</v>
      </c>
      <c r="C2" s="9" t="s">
        <v>97</v>
      </c>
      <c r="D2" s="9" t="s">
        <v>98</v>
      </c>
      <c r="E2" s="9" t="s">
        <v>99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ht="12.75">
      <c r="B3" s="9">
        <v>2016</v>
      </c>
      <c r="C3" s="9">
        <v>2017</v>
      </c>
      <c r="D3" s="9">
        <v>2018</v>
      </c>
      <c r="E3" s="76">
        <v>2019</v>
      </c>
      <c r="F3" s="77"/>
      <c r="G3" s="76">
        <v>2020</v>
      </c>
      <c r="H3" s="77"/>
      <c r="I3" s="76">
        <v>2021</v>
      </c>
      <c r="J3" s="77"/>
      <c r="K3" s="76">
        <v>2022</v>
      </c>
      <c r="L3" s="77"/>
      <c r="M3" s="76">
        <v>2023</v>
      </c>
      <c r="N3" s="77"/>
      <c r="O3" s="76">
        <v>2024</v>
      </c>
      <c r="P3" s="77"/>
    </row>
    <row r="4" spans="2:16" ht="12.75">
      <c r="B4" s="9"/>
      <c r="C4" s="9"/>
      <c r="D4" s="9"/>
      <c r="E4" s="9" t="s">
        <v>100</v>
      </c>
      <c r="F4" s="9" t="s">
        <v>101</v>
      </c>
      <c r="G4" s="9" t="s">
        <v>100</v>
      </c>
      <c r="H4" s="9" t="s">
        <v>101</v>
      </c>
      <c r="I4" s="9" t="s">
        <v>100</v>
      </c>
      <c r="J4" s="9" t="s">
        <v>101</v>
      </c>
      <c r="K4" s="9" t="s">
        <v>100</v>
      </c>
      <c r="L4" s="9" t="s">
        <v>101</v>
      </c>
      <c r="M4" s="9" t="s">
        <v>100</v>
      </c>
      <c r="N4" s="9" t="s">
        <v>101</v>
      </c>
      <c r="O4" s="9" t="s">
        <v>100</v>
      </c>
      <c r="P4" s="9" t="s">
        <v>101</v>
      </c>
    </row>
    <row r="5" spans="1:16" ht="12.75">
      <c r="A5" t="s">
        <v>165</v>
      </c>
      <c r="B5" s="8" t="e">
        <f>'форма 2п'!#REF!/'форма 2п'!D12</f>
        <v>#REF!</v>
      </c>
      <c r="C5" s="8" t="e">
        <f>'форма 2п'!#REF!/'форма 2п'!E12</f>
        <v>#REF!</v>
      </c>
      <c r="D5" s="8" t="e">
        <f>'форма 2п'!#REF!/'форма 2п'!F12</f>
        <v>#REF!</v>
      </c>
      <c r="E5" s="8" t="e">
        <f>'форма 2п'!#REF!/'форма 2п'!G12</f>
        <v>#REF!</v>
      </c>
      <c r="F5" s="8" t="e">
        <f>'форма 2п'!#REF!/'форма 2п'!H12</f>
        <v>#REF!</v>
      </c>
      <c r="G5" s="8" t="e">
        <f>'форма 2п'!#REF!/'форма 2п'!I12</f>
        <v>#REF!</v>
      </c>
      <c r="H5" s="8" t="e">
        <f>'форма 2п'!#REF!/'форма 2п'!J12</f>
        <v>#REF!</v>
      </c>
      <c r="I5" s="8" t="e">
        <f>'форма 2п'!#REF!/'форма 2п'!K12</f>
        <v>#REF!</v>
      </c>
      <c r="J5" s="8" t="e">
        <f>'форма 2п'!#REF!/'форма 2п'!L12</f>
        <v>#REF!</v>
      </c>
      <c r="K5" s="8" t="e">
        <f>'форма 2п'!#REF!/'форма 2п'!#REF!</f>
        <v>#REF!</v>
      </c>
      <c r="L5" s="8" t="e">
        <f>'форма 2п'!#REF!/'форма 2п'!#REF!</f>
        <v>#REF!</v>
      </c>
      <c r="M5" s="8" t="e">
        <f>'форма 2п'!#REF!/'форма 2п'!#REF!</f>
        <v>#REF!</v>
      </c>
      <c r="N5" s="8" t="e">
        <f>'форма 2п'!#REF!/'форма 2п'!#REF!</f>
        <v>#REF!</v>
      </c>
      <c r="O5" s="8" t="e">
        <f>'форма 2п'!#REF!/'форма 2п'!#REF!</f>
        <v>#REF!</v>
      </c>
      <c r="P5" s="8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Плетнёва Татьяна Васильевна</cp:lastModifiedBy>
  <cp:lastPrinted>2018-10-18T05:01:29Z</cp:lastPrinted>
  <dcterms:created xsi:type="dcterms:W3CDTF">2013-05-25T16:45:04Z</dcterms:created>
  <dcterms:modified xsi:type="dcterms:W3CDTF">2018-10-29T06:15:20Z</dcterms:modified>
  <cp:category/>
  <cp:version/>
  <cp:contentType/>
  <cp:contentStatus/>
</cp:coreProperties>
</file>