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'Вып.плана._9'!$C$1:$AC$141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<sst xmlns="http://schemas.openxmlformats.org/spreadsheetml/2006/main" count="285" uniqueCount="285">
  <si>
    <t>КД1</t>
  </si>
  <si>
    <t>КД2</t>
  </si>
  <si>
    <t>КД3</t>
  </si>
  <si>
    <t>КД4</t>
  </si>
  <si>
    <t>КД5</t>
  </si>
  <si>
    <t>Тип</t>
  </si>
  <si>
    <t>00000000000000000000</t>
  </si>
  <si>
    <t>00010100000000000000</t>
  </si>
  <si>
    <t>00010102000000000000</t>
  </si>
  <si>
    <t>00010102040010000110</t>
  </si>
  <si>
    <t>00010600000000000000</t>
  </si>
  <si>
    <t>00010601000000000000</t>
  </si>
  <si>
    <t>00010601030100000110</t>
  </si>
  <si>
    <t>00010606000000000000</t>
  </si>
  <si>
    <t>00010800000000000000</t>
  </si>
  <si>
    <t>00010804000000000000</t>
  </si>
  <si>
    <t>00010804020010000110</t>
  </si>
  <si>
    <t>00011100000000000000</t>
  </si>
  <si>
    <t>00011105000000000000</t>
  </si>
  <si>
    <t>00011105010100000120</t>
  </si>
  <si>
    <t>00020000000000000000</t>
  </si>
  <si>
    <t>00020200000000000000</t>
  </si>
  <si>
    <t>Код дохода</t>
  </si>
  <si>
    <t>Наименование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</si>
  <si>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</si>
  <si>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</si>
  <si>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</si>
  <si>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</si>
  <si>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</si>
  <si>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</si>
  <si>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</si>
  <si>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000 1 01 02040 01 0000 110</t>
  </si>
  <si>
    <t>000 1 05 00000 00 0000 000</t>
  </si>
  <si>
    <t>000 1 05 01000 00 0000 110</t>
  </si>
  <si>
    <t>000 1 05 02000 02 0000 110</t>
  </si>
  <si>
    <t>000 1 06 00000 00 0000 000</t>
  </si>
  <si>
    <t>000 1 06 04000 02 0000 110</t>
  </si>
  <si>
    <t>000 1 06 04011 02 0000 110</t>
  </si>
  <si>
    <t>000 1 06 04012 02 0000 110</t>
  </si>
  <si>
    <t>000 1 06 06000 00 0000 110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</si>
  <si>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</si>
  <si>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</si>
  <si>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</si>
  <si>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</si>
  <si>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</si>
  <si>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000 1 11 01000 00 0000 120</t>
  </si>
  <si>
    <t>000 1 11 01050 05 0000 120</t>
  </si>
  <si>
    <t>000 1 11 05000 00 0000 120</t>
  </si>
  <si>
    <t>000 1 11 05035 05 0000 120</t>
  </si>
  <si>
    <t>000 1 11 07000 00 0000 120</t>
  </si>
  <si>
    <t>000 1 11 07015 05 0000 120</t>
  </si>
  <si>
    <t>000 1 12 00000 00 0000 000</t>
  </si>
  <si>
    <t>000 1 14 00000 00 0000 000</t>
  </si>
  <si>
    <t>000 1 14 01050 05 0000 410</t>
  </si>
  <si>
    <t>000 1 14 02000 00 0000 000</t>
  </si>
  <si>
    <t>000 1 14 06000 00 0000 430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</si>
  <si>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</si>
  <si>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</si>
  <si>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</si>
  <si>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</si>
  <si>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</si>
  <si>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000 1 16 25050 01 0000 140</t>
  </si>
  <si>
    <t>000 1 16 28000 01 0000 140</t>
  </si>
  <si>
    <t>000 1 16 90050 05 0000 140</t>
  </si>
  <si>
    <t>000 2 02 00000 00 0000 000</t>
  </si>
  <si>
    <t>000 2 02 01000 00 0000 151</t>
  </si>
  <si>
    <t>000 2 02 01001 05 0000 151</t>
  </si>
  <si>
    <t>000 2 02 02000 00 0000 151</t>
  </si>
  <si>
    <t>000 2 02 03000 00 0000 151</t>
  </si>
  <si>
    <t>000 2 02 03003 05 0000 151</t>
  </si>
  <si>
    <t>000 2 02 03015 05 0000 151</t>
  </si>
  <si>
    <t>000 2 02 03021 05 0000 151</t>
  </si>
  <si>
    <t>000 2 02 03024 05 0000 151</t>
  </si>
  <si>
    <t>000 2 02 03026 05 0000 151</t>
  </si>
  <si>
    <t>000 2 02 03029 05 0000 151</t>
  </si>
  <si>
    <t>000 2 02 04000 00 0000 151</t>
  </si>
  <si>
    <t xml:space="preserve">000 1 16 25060 01 0000 140
</t>
  </si>
  <si>
    <t>Д О Х О Д Ы</t>
  </si>
  <si>
    <t>000 1 14 01000 00 0000 410</t>
  </si>
  <si>
    <t>_______________</t>
  </si>
  <si>
    <t>000 2 02 02999 05 0000 151</t>
  </si>
  <si>
    <t>000 1 06 06023 05 0000 110</t>
  </si>
  <si>
    <t>000 2 00 00000 00 0000 000</t>
  </si>
  <si>
    <t>000 2 02 03055 05 0000 151</t>
  </si>
  <si>
    <t>000 2 02 04025 05 0000 151</t>
  </si>
  <si>
    <t>000 2 02 04014 05 0000 151</t>
  </si>
  <si>
    <t>1.1. НАЛОГИ НА ПРИБЫЛЬ, ДОХОДЫ</t>
  </si>
  <si>
    <t>1.1.1. Налог на доходы физических лиц</t>
  </si>
  <si>
    <t>1.2. НАЛОГИ НА СОВОКУПНЫЙ ДОХОД</t>
  </si>
  <si>
    <t>1.2.1. Налог, взимаемый в связи с применением упрощенной системы налогообложения</t>
  </si>
  <si>
    <t>1.2.1.1. Налог, взимаемый с налогоплательщиков, выбравших в качестве объекта налогообложения  доходы</t>
  </si>
  <si>
    <t>1.2.2. Единый налог на вмененный доход для отдельных видов деятельности</t>
  </si>
  <si>
    <t>1.3. НАЛОГИ НА ИМУЩЕСТВО</t>
  </si>
  <si>
    <t>1.3.1. Транспортный налог</t>
  </si>
  <si>
    <t>1.3.1.1. Транспортный налог с организаций</t>
  </si>
  <si>
    <t>1.3.1.2. Транспортный налог с физических лиц</t>
  </si>
  <si>
    <t xml:space="preserve">1.3.2. Земельный налог </t>
  </si>
  <si>
    <t>1.3.2.1.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</si>
  <si>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1.4. ГОСУДАРСТВЕННАЯ ПОШЛИНА</t>
  </si>
  <si>
    <t>1.4.1. Государственная пошлина по делам, рассматриваемым в судах общей юрисдикции, мировыми судьями</t>
  </si>
  <si>
    <t>1.4.1.1.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</si>
  <si>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1.4.2. Государственная пошлина за государственную регистрацию, а также за совершение прочих юридически значимых действий</t>
  </si>
  <si>
    <t>РАЗДЕЛ II. БЕЗВОЗМЕЗДНЫЕ ПОСТУПЛЕНИЯ</t>
  </si>
  <si>
    <t xml:space="preserve">2.1.1. Дотации бюджетам субъектов Российской Федерации и муниципальных образований </t>
  </si>
  <si>
    <t xml:space="preserve">2.1.1.1. Дотации бюджетам муниципальных районов на выравнивание бюджетной обеспеченности </t>
  </si>
  <si>
    <t>2.1.2. Субсидии бюджетам субъектов Российской Федерации  и муниципальных образований (межбюджетные субсидии)</t>
  </si>
  <si>
    <t xml:space="preserve">2.1.3. Субвенции бюджетам субъектов Российской Федерации и муниципальных образований </t>
  </si>
  <si>
    <t>2.1.4. Иные межбюджетные трансферты</t>
  </si>
  <si>
    <t>000 1 13 00000 00 0000 000</t>
  </si>
  <si>
    <t>000 1 16 25030 01 000 140</t>
  </si>
  <si>
    <t>000 2 02 01999 05 0000 151</t>
  </si>
  <si>
    <t>000 2 02 04999 05 0000 151</t>
  </si>
  <si>
    <t>000 2 02 02077 05 0000 151</t>
  </si>
  <si>
    <t>000 2 02 03020 05 0000 151</t>
  </si>
  <si>
    <t>2.1.3.5. Субвенции бюджетам муниципальных районов на ежемесячное денежное вознаграждение за классное руководство</t>
  </si>
  <si>
    <t>2.1.3.6. Субвенции бюджетам муниципальных районов на выполнение передаваемых полномочий субъектов Российской Федерации</t>
  </si>
  <si>
    <t>2.1.3.7.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</si>
  <si>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2.1.3.8.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</si>
  <si>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2.1.3.9.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</si>
  <si>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000 1 05 01011 01 0000 110</t>
  </si>
  <si>
    <t>000 1 05 01012 01 0000 110</t>
  </si>
  <si>
    <t>000 1 05 01021 01 0000 110</t>
  </si>
  <si>
    <t>000 1 05 01022 01 0000 110</t>
  </si>
  <si>
    <t>000 1 05 02010 02 0000 110</t>
  </si>
  <si>
    <t>000 1 05 02020 02 0000 110</t>
  </si>
  <si>
    <t>1.2.2.1. Единый налог на вмененный доход для отдельных видов деятельности</t>
  </si>
  <si>
    <t>1.2.1.2.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</si>
  <si>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1.2.1.3. Налог, взимаемый с налогоплательщиков, выбравших в качестве объекта налогообложения доходы, уменьшенные на величину расходов</t>
  </si>
  <si>
    <t>1.2.1.4.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</si>
  <si>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1.2.2.2. Единый налог на вмененный доход для отдельных видов деятельности (за налоговые периоды, истекшие до 1 января 2011 года)</t>
  </si>
  <si>
    <t>1.2.1.5. Налог, взимаемый в виде стоимости патента в связи с применением упрощенной системы налогообложения</t>
  </si>
  <si>
    <t>000 1 05 01041 02 0000 110</t>
  </si>
  <si>
    <t>000 1 16 25010 01 000 140</t>
  </si>
  <si>
    <t>1.4.2.1.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</si>
  <si>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000 1 11 05013 05 0000 120</t>
  </si>
  <si>
    <t>000 1 11 05013 10 0000 120</t>
  </si>
  <si>
    <t>000 1 13 01995 05 0000 130</t>
  </si>
  <si>
    <t>000 1 14 02050 05 0000 410</t>
  </si>
  <si>
    <t>000 1 14 06013 10 0000 430</t>
  </si>
  <si>
    <t>2 02 02088 05 0001 151</t>
  </si>
  <si>
    <t>2.1.3.1. Субвенции бюджетам муниципальных районов на государственную регистрацию актов гражданского состояния</t>
  </si>
  <si>
    <t xml:space="preserve">000  2 02 02089 05 0001 151
</t>
  </si>
  <si>
    <t>000 2 02 02088 05 0001 151</t>
  </si>
  <si>
    <t>2.1.3.3.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</si>
  <si>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2.1.3.4.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</si>
  <si>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000 2 02 03007 05 0000 151</t>
  </si>
  <si>
    <t>000 1 05 03010 01 0000 110</t>
  </si>
  <si>
    <t>000 2 02 02088 05 0002 151</t>
  </si>
  <si>
    <t>000 2 02 02089 05 0002 151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</si>
  <si>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</si>
  <si>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2.1.1.2. Дотации бюджетам муниципальных районов на поддержку мер по обеспечению сбалансированности бюджетов </t>
  </si>
  <si>
    <t>000 2 02 01003 05 0000 151</t>
  </si>
  <si>
    <t>000 2 02 02109 05 0000 151</t>
  </si>
  <si>
    <t>000 2 02 03070 05 0000 151</t>
  </si>
  <si>
    <t>2.2. ПРОЧИЕ БЕЗВОЗМЕЗДНЫЕ ПОСТУПЛЕНИЯ</t>
  </si>
  <si>
    <t>000 2 07 00000 00 0000 180</t>
  </si>
  <si>
    <t>2.2.1. Прочие безвозмездные поступления в бюджеты муниципальных районов</t>
  </si>
  <si>
    <t>000 2 07 05000 05 0000 180</t>
  </si>
  <si>
    <t>000 1 01 02030 01 0000 110</t>
  </si>
  <si>
    <t>1.1.1.4.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</si>
  <si>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1.4.2.2. Государственная пошлина за выдачу разрешения  на установку рекламной конструкции</t>
  </si>
  <si>
    <t xml:space="preserve">000 1 11 03000 00 0000 120   </t>
  </si>
  <si>
    <t xml:space="preserve">000 1 11 03050 05 0000 120   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</si>
  <si>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</si>
  <si>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</si>
  <si>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</si>
  <si>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</si>
  <si>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</si>
  <si>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000 1 13 02995 05 0000 130</t>
  </si>
  <si>
    <t>000 1 16 21050 05 0000 140</t>
  </si>
  <si>
    <t>000 1 16 43000 01 0000 140</t>
  </si>
  <si>
    <t>000 2 02 02150 05 0000 151</t>
  </si>
  <si>
    <t>000 2 02 04029 05 0000 151</t>
  </si>
  <si>
    <t>000 2 02 04033 05 0000 151</t>
  </si>
  <si>
    <t>000 2 02 04012 05 0000 151</t>
  </si>
  <si>
    <t>2.1.4.2.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</si>
  <si>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2.1.4.3.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</si>
  <si>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2.1.4.6. Прочие межбюджетные трансферты, передаваемые бюджетам муниципальных районов</t>
  </si>
  <si>
    <t>2.1.2.1. Субсидии бюджетам муниципальных районов на обеспечение жильем молодых семей</t>
  </si>
  <si>
    <t>000 2 02 02008 05 0000 151</t>
  </si>
  <si>
    <t>000 2 02 02051 05 0000 151</t>
  </si>
  <si>
    <t>2.1.2.11. Прочие субсидии бюджетам муниципальных районов</t>
  </si>
  <si>
    <t>000 2 02 01009 05 0000 151</t>
  </si>
  <si>
    <t>2..1.1.3. Дотации бюджетам муниципальных районов на поощрение достижения наилучших показателей деятельности органов местного самоуправления</t>
  </si>
  <si>
    <t>2.1.1.4. Прочие дотации бюджетам муниципальных районов</t>
  </si>
  <si>
    <t>2.1.2.2. Субсидии бюджетам муниципальных районов на реализацию федеральных целевых программ</t>
  </si>
  <si>
    <t>2.1.2.3.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</si>
  <si>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2.1.2.4.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</si>
  <si>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2.1.2.7.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</si>
  <si>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2.1.2.8.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</si>
  <si>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2.1.2.9. Субсидии бюджетам муниципальных районов на проведение капитального ремонта многоквартирных домов</t>
  </si>
  <si>
    <t>000 1 16 30014 01 0000 140</t>
  </si>
  <si>
    <t>000 1 16 33050 05 0000 140</t>
  </si>
  <si>
    <t>000 1 16 35030 05 0000 140</t>
  </si>
  <si>
    <t>1.2.1.6. Минимальный налог, зачисляемый в бюджеты субъектов Российской Федерации</t>
  </si>
  <si>
    <t>000 1 05 01050 01 0000 110</t>
  </si>
  <si>
    <t>2.3.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</si>
  <si>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</si>
  <si>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2.3.1.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</si>
  <si>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</si>
  <si>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1.3. Единый сельскохозяйственный налог</t>
  </si>
  <si>
    <t>1.3.1.  Единый сельскохозяйственный налог</t>
  </si>
  <si>
    <t>000 1 05 03000 01 0000 110</t>
  </si>
  <si>
    <t>000 1 05 03020 01 0000 110</t>
  </si>
  <si>
    <t>к решению Думы Белоярского района</t>
  </si>
  <si>
    <t>Всего</t>
  </si>
  <si>
    <t>классификации операций сектора государственного управления, относящихся к доходам бюджета</t>
  </si>
  <si>
    <t xml:space="preserve">бюджета Белоярского района за 2012 год по кодам видов доходов, подвидов доходов, </t>
  </si>
  <si>
    <t>1.5. ЗАДОЛЖЕННОСТЬ И ПЕРЕРАСЧЕТЫ ПО ОТМЕНЕННЫМ НАЛОГАМ, СБОРАМ И ИНЫМ ОБЯЗАТЕЛЬНЫМ ПЛАТЕЖАМ</t>
  </si>
  <si>
    <t>000 1 09 00000 00 0000 000</t>
  </si>
  <si>
    <t>000 1 09 07000 00 0000 110</t>
  </si>
  <si>
    <t>1.5.1. Прочие налоги и сборы (по отмененным местным налогам и сборам)</t>
  </si>
  <si>
    <t>1.5.1.1.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</si>
  <si>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1.11. Прочие неналоговые доходы</t>
  </si>
  <si>
    <t>000 1 17 00000 00 0000 000</t>
  </si>
  <si>
    <t>1.11.1. Невыясненные поступления,  зачисляемые в бюджеты муниципальных районов</t>
  </si>
  <si>
    <t>000 1 17 01050 05 0000 180</t>
  </si>
  <si>
    <t>000 1 17 01000 00 0000 180</t>
  </si>
  <si>
    <t>1.6. ДОХОДЫ ОТ ИСПОЛЬЗОВАНИЯ ИМУЩЕСТВА, НАХОДЯЩЕГОСЯ В ГОСУДАРСТВЕННОЙ И МУНИЦИПАЛЬНОЙ СОБСТВЕННОСТИ</t>
  </si>
  <si>
    <t>1.6.1.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</si>
  <si>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1.6.3.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</si>
  <si>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1.6.3.1.Доходы,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</si>
  <si>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1.6.3.2.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</si>
  <si>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1.6.3.3.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</si>
  <si>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1.6.4. Платежи от государственных и муниципальных унитарных предприятий</t>
  </si>
  <si>
    <t>1.6.4.1.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</si>
  <si>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1.7. ПЛАТЕЖИ ПРИ ПОЛЬЗОВАНИИ ПРИРОДНЫМИ РЕСУРСАМИ</t>
  </si>
  <si>
    <t>1.8. ДОХОДЫ ОТ ОКАЗАНИЯ ПЛАТНЫХ УСЛУГ (РАБОТ) И КОМПЕНСАЦИИ ЗАТРАТ ГОСУДАРСТВА</t>
  </si>
  <si>
    <t xml:space="preserve">1.8.1. Прочие доходы от оказания платных услуг (работ) получателями средств бюджетов муниципальных районов </t>
  </si>
  <si>
    <t>1.9. ДОХОДЫ ОТ ПРОДАЖИ МАТЕРИАЛЬНЫХ И НЕМАТЕРИАЛЬНЫХ АКТИВОВ</t>
  </si>
  <si>
    <t xml:space="preserve">1.9.1. Доходы от продажи квартир </t>
  </si>
  <si>
    <t xml:space="preserve">1.9.1.1. Доходы от продажи квартир, находящихся в собственности муниципальных районов  </t>
  </si>
  <si>
    <t>1.9.2.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</si>
  <si>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1.9.2.1.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</si>
  <si>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1.9.3.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</si>
  <si>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1.9.3.1. 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</si>
  <si>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>1.10. ШТРАФЫ, САНКЦИИ, ВОЗМЕЩЕНИЕ УЩЕРБА</t>
  </si>
  <si>
    <t>1.10.1. Денежные взыскания (штрафы) за нарушение законодательства о налогах и сборах</t>
  </si>
  <si>
    <t xml:space="preserve">1.10.1.1.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</si>
  <si>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1.10.1.2.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</si>
  <si>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1.10.2.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</si>
  <si>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1.10.4.3. Денежные взыскания (штрафы) за нарушение законодательства в области охраны окружающей среды</t>
  </si>
  <si>
    <t>1.10.4.4. Денежные взыскания (штрафы) за нарушение земельного законодательства</t>
  </si>
  <si>
    <t>1.10.5.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</si>
  <si>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1.10.6.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</si>
  <si>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1.10.7.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</si>
  <si>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1.10.8. Суммы по искам о возмещении вреда, причиненного окружающей среде, подлежащие зачислению в бюджеты муниципальных районов</t>
  </si>
  <si>
    <t>1.10.10. Прочие поступления от денежных взысканий (штрафов) и иных сумм в возмещение ущерба, зачисляемые в бюджеты муниципальных районов</t>
  </si>
  <si>
    <t>1.11.1.  Невыясненные поступления</t>
  </si>
  <si>
    <t>1.1.1.3.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</si>
  <si>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1.6.1.1.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</si>
  <si>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1.7.1. Плата за выбросы загрязняющих веществ в атмосферный воздух стационарными объектами</t>
  </si>
  <si>
    <t>1.7.3. Плата за сбросы загрязняющих веществ в водные объекты</t>
  </si>
  <si>
    <t>1.7.4. Плата за размещение отходов производства и потребления</t>
  </si>
  <si>
    <t>1.7.5. Плата за иные виды негативного воздействия на окружающую среду</t>
  </si>
  <si>
    <t>1.8.2. Прочие доходы  от  компенсации  затрат  бюджетов  муниципальных районов</t>
  </si>
  <si>
    <t>1.10.3.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</si>
  <si>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1.10.9.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</si>
  <si>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2.1. БЕЗВОЗМЕЗДНЫЕ ПОСТУПЛЕНИЯ ОТ ДРУГИХ БЮДЖЕТОВ БЮДЖЕТНОЙ СИСТЕМЫ РОССИЙСКОЙ ФЕДЕРАЦИИ</t>
  </si>
  <si>
    <t>2.1.2.10. Субсидии бюджетам на реализацию программы энергосбережения и повышения энергетической эффективности на период до 2020 года</t>
  </si>
  <si>
    <t>2.1.3.10.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 «О ветеранах» и от 24 ноября 1995 года № 181 - ФЗ «О социальной защите инвалидов Российской Федерации»</t>
  </si>
  <si>
    <t>2.1.4.1. Межбюджетные трансферты, передаваемые бюджетам муниципальных районов для компенсации дополнительных расходов, возникших в результе решений, принятых органами власти другого уровня</t>
  </si>
  <si>
    <t>2.1.4.4. Межбюджетные трансферты, передаваемые  бюджетам  муниципальных  районов на  реализацию дополнительных  мероприятий,   направленных   на снижение напряженности на рынке труда</t>
  </si>
  <si>
    <t>2.1.4.5.  Межбюджетные трансферты,  передаваемые  бюджетам  муниципальных районов, на премировани победителей Всероссийского  конкурса  на  звание" Самое  благоустроенное   городское   (сельское) поселение России"</t>
  </si>
  <si>
    <t xml:space="preserve">от                                    2013 года  № </t>
  </si>
  <si>
    <t>1.7.2. Плата за выбросы загрязняющих веществ в атмосферный воздух передвижными объектами</t>
  </si>
  <si>
    <t>1.3.2. Единый сельскохозяйственный налог (за налоговые периоды, истекшие до 1 января 2011 года)</t>
  </si>
  <si>
    <t>1.6.2. Проценты, полученные от предоставления бюджетных кредитов внутри страны</t>
  </si>
  <si>
    <t>1.6.2.1.Проценты, полученные от предоставления бюджетных кредитов внутри страны за счет средств бюджетов муниципальных районов</t>
  </si>
  <si>
    <t>ПРИЛОЖЕНИЕ 2</t>
  </si>
  <si>
    <t>утверждено,               рублей</t>
  </si>
  <si>
    <t xml:space="preserve">исполнено,                       рублей </t>
  </si>
  <si>
    <t>%                           исполнения</t>
  </si>
  <si>
    <t>1.1.1.2.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 и других лиц, занимающихся частной практикой в соответствии со статьей 227 Налогового кодекса Российской Федерации</t>
  </si>
  <si>
    <t>000 1 08 07080 01 0000 110</t>
  </si>
  <si>
    <t>000 1 08 07150 01 0000 110</t>
  </si>
  <si>
    <t>000 1 09 07033 05 0000 110</t>
  </si>
  <si>
    <t>1.10.4.Денежные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</si>
  <si>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</si>
  <si>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1.10.4.1. Денежные взыскания (штрафы) за нарушение законодательства Российской Федерации о недрах</t>
  </si>
  <si>
    <t>1.10.4.2.Денежные взыскания (штрафы) за нарушение законодательства Российской Федерации об охране и использовании животного мира</t>
  </si>
  <si>
    <t>000 2 02 02085 05 0000 151</t>
  </si>
  <si>
    <t>2.1.2.5.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</si>
  <si>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2.1.2.6.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</si>
  <si>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2.1.3.2.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</si>
</sst>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#,##0_р_."/>
    <numFmt numFmtId="178" formatCode="#,##0.0&quot;р.&quot;"/>
    <numFmt numFmtId="179" formatCode="#,##0.0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&quot;р.&quot;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Font="1" applyFill="1" applyAlignment="1" applyProtection="1">
      <alignment/>
      <protection hidden="1"/>
    </xf>
    <xf numFmtId="0" fontId="7" fillId="0" borderId="0" xfId="53" applyFont="1">
      <alignment/>
      <protection/>
    </xf>
    <xf numFmtId="0" fontId="10" fillId="0" borderId="0" xfId="53" applyFont="1" applyFill="1" applyAlignment="1" applyProtection="1">
      <alignment/>
      <protection hidden="1"/>
    </xf>
    <xf numFmtId="172" fontId="11" fillId="0" borderId="10" xfId="53" applyNumberFormat="1" applyFont="1" applyFill="1" applyBorder="1" applyAlignment="1" applyProtection="1">
      <alignment wrapText="1"/>
      <protection hidden="1"/>
    </xf>
    <xf numFmtId="173" fontId="11" fillId="0" borderId="10" xfId="53" applyNumberFormat="1" applyFont="1" applyFill="1" applyBorder="1" applyAlignment="1" applyProtection="1">
      <alignment wrapText="1"/>
      <protection hidden="1"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0" fontId="11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10" fillId="0" borderId="10" xfId="53" applyNumberFormat="1" applyFont="1" applyFill="1" applyBorder="1" applyAlignment="1" applyProtection="1">
      <alignment wrapText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3" applyAlignment="1">
      <alignment horizontal="center"/>
      <protection/>
    </xf>
    <xf numFmtId="17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9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 horizontal="right" wrapText="1"/>
      <protection hidden="1"/>
    </xf>
    <xf numFmtId="18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Fill="1" applyBorder="1" applyAlignment="1" applyProtection="1">
      <alignment wrapText="1"/>
      <protection hidden="1"/>
    </xf>
    <xf numFmtId="180" fontId="10" fillId="0" borderId="10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NumberFormat="1" applyFont="1" applyFill="1" applyBorder="1" applyAlignment="1" applyProtection="1">
      <alignment/>
      <protection hidden="1"/>
    </xf>
    <xf numFmtId="0" fontId="2" fillId="0" borderId="0" xfId="53" applyFont="1" applyFill="1" applyBorder="1" applyAlignment="1" applyProtection="1">
      <alignment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/>
      <protection hidden="1"/>
    </xf>
    <xf numFmtId="0" fontId="11" fillId="0" borderId="10" xfId="53" applyNumberFormat="1" applyFont="1" applyFill="1" applyBorder="1" applyAlignment="1" applyProtection="1">
      <alignment vertical="center"/>
      <protection hidden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53" applyNumberFormat="1" applyFont="1" applyFill="1" applyBorder="1" applyAlignment="1" applyProtection="1">
      <alignment horizontal="center" vertical="center"/>
      <protection hidden="1"/>
    </xf>
    <xf numFmtId="40" fontId="11" fillId="0" borderId="10" xfId="53" applyNumberFormat="1" applyFont="1" applyFill="1" applyBorder="1" applyAlignment="1" applyProtection="1">
      <alignment/>
      <protection hidden="1"/>
    </xf>
    <xf numFmtId="38" fontId="11" fillId="0" borderId="10" xfId="53" applyNumberFormat="1" applyFont="1" applyFill="1" applyBorder="1" applyAlignment="1" applyProtection="1">
      <alignment/>
      <protection hidden="1"/>
    </xf>
    <xf numFmtId="179" fontId="11" fillId="0" borderId="10" xfId="53" applyNumberFormat="1" applyFont="1" applyFill="1" applyBorder="1" applyAlignment="1" applyProtection="1">
      <alignment horizontal="center" vertical="center"/>
      <protection hidden="1"/>
    </xf>
    <xf numFmtId="18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NumberFormat="1" applyFont="1" applyFill="1" applyAlignment="1" applyProtection="1">
      <alignment horizontal="center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3" applyFont="1" applyFill="1" applyBorder="1" applyAlignment="1" applyProtection="1">
      <alignment/>
      <protection hidden="1"/>
    </xf>
    <xf numFmtId="0" fontId="10" fillId="0" borderId="10" xfId="53" applyNumberFormat="1" applyFont="1" applyFill="1" applyBorder="1" applyAlignment="1" applyProtection="1">
      <alignment horizontal="right"/>
      <protection hidden="1"/>
    </xf>
    <xf numFmtId="186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11" fillId="0" borderId="10" xfId="53" applyNumberFormat="1" applyFont="1" applyFill="1" applyBorder="1" applyAlignment="1" applyProtection="1">
      <alignment horizontal="center" vertical="center"/>
      <protection hidden="1"/>
    </xf>
    <xf numFmtId="186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vertical="center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wrapText="1"/>
      <protection hidden="1"/>
    </xf>
    <xf numFmtId="0" fontId="11" fillId="0" borderId="10" xfId="53" applyNumberFormat="1" applyFont="1" applyFill="1" applyBorder="1" applyAlignment="1" applyProtection="1">
      <alignment horizontal="centerContinuous" wrapText="1"/>
      <protection hidden="1"/>
    </xf>
    <xf numFmtId="0" fontId="11" fillId="0" borderId="10" xfId="53" applyNumberFormat="1" applyFont="1" applyFill="1" applyBorder="1" applyAlignment="1" applyProtection="1">
      <alignment horizontal="centerContinuous"/>
      <protection hidden="1"/>
    </xf>
    <xf numFmtId="0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173" fontId="2" fillId="0" borderId="10" xfId="53" applyNumberFormat="1" applyFont="1" applyFill="1" applyBorder="1" applyAlignment="1" applyProtection="1">
      <alignment wrapText="1"/>
      <protection hidden="1"/>
    </xf>
    <xf numFmtId="40" fontId="4" fillId="0" borderId="10" xfId="53" applyNumberFormat="1" applyFont="1" applyFill="1" applyBorder="1" applyAlignment="1" applyProtection="1">
      <alignment/>
      <protection hidden="1"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0" fontId="10" fillId="0" borderId="0" xfId="53" applyNumberFormat="1" applyFont="1" applyFill="1" applyAlignment="1" applyProtection="1">
      <alignment horizontal="center"/>
      <protection hidden="1"/>
    </xf>
    <xf numFmtId="173" fontId="12" fillId="0" borderId="10" xfId="53" applyNumberFormat="1" applyFont="1" applyFill="1" applyBorder="1" applyAlignment="1" applyProtection="1">
      <alignment wrapText="1"/>
      <protection hidden="1"/>
    </xf>
    <xf numFmtId="172" fontId="12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center"/>
      <protection hidden="1"/>
    </xf>
    <xf numFmtId="0" fontId="10" fillId="0" borderId="0" xfId="53" applyFont="1" applyFill="1" applyAlignment="1" applyProtection="1">
      <alignment horizontal="right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Font="1" applyFill="1" applyBorder="1" applyAlignment="1" applyProtection="1">
      <alignment horizontal="center" vertical="center"/>
      <protection hidden="1"/>
    </xf>
    <xf numFmtId="0" fontId="4" fillId="0" borderId="0" xfId="53" applyNumberFormat="1" applyFont="1" applyFill="1" applyBorder="1" applyAlignment="1" applyProtection="1">
      <alignment horizontal="right" wrapText="1"/>
      <protection hidden="1"/>
    </xf>
    <xf numFmtId="0" fontId="5" fillId="0" borderId="0" xfId="53" applyNumberFormat="1" applyFont="1" applyFill="1" applyBorder="1" applyAlignment="1" applyProtection="1">
      <alignment horizontal="right" wrapText="1"/>
      <protection hidden="1"/>
    </xf>
    <xf numFmtId="173" fontId="11" fillId="0" borderId="10" xfId="53" applyNumberFormat="1" applyFont="1" applyFill="1" applyBorder="1" applyAlignment="1" applyProtection="1">
      <alignment wrapText="1"/>
      <protection hidden="1"/>
    </xf>
    <xf numFmtId="172" fontId="11" fillId="0" borderId="10" xfId="53" applyNumberFormat="1" applyFont="1" applyFill="1" applyBorder="1" applyAlignment="1" applyProtection="1">
      <alignment wrapText="1"/>
      <protection hidden="1"/>
    </xf>
    <xf numFmtId="0" fontId="2" fillId="0" borderId="0" xfId="53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tabSelected="1" view="pageBreakPreview" zoomScaleSheetLayoutView="100" zoomScalePageLayoutView="0" workbookViewId="0" topLeftCell="A115">
      <selection activeCell="G119" sqref="G119"/>
    </sheetView>
  </sheetViews>
  <sheetFormatPr defaultColWidth="9.00390625" defaultRowHeight="12.75"/>
  <cols>
    <col min="1" max="1" width="2.375" style="2" customWidth="1"/>
    <col min="2" max="5" width="0" style="2" hidden="1" customWidth="1"/>
    <col min="6" max="6" width="1.875" style="2" hidden="1" customWidth="1"/>
    <col min="7" max="7" width="47.375" style="2" customWidth="1"/>
    <col min="8" max="8" width="29.625" style="2" customWidth="1"/>
    <col min="9" max="11" width="0" style="2" hidden="1" customWidth="1"/>
    <col min="12" max="12" width="2.125" style="2" hidden="1" customWidth="1"/>
    <col min="13" max="13" width="11.625" style="2" hidden="1" customWidth="1"/>
    <col min="14" max="14" width="13.375" style="2" hidden="1" customWidth="1"/>
    <col min="15" max="15" width="21.625" style="2" customWidth="1"/>
    <col min="16" max="27" width="0" style="2" hidden="1" customWidth="1"/>
    <col min="28" max="28" width="20.125" style="2" customWidth="1"/>
    <col min="29" max="29" width="18.125" style="2" customWidth="1"/>
    <col min="30" max="16384" width="9.125" style="2" customWidth="1"/>
  </cols>
  <sheetData>
    <row r="1" spans="1:29" ht="17.25" customHeight="1">
      <c r="A1" s="3"/>
      <c r="B1" s="4"/>
      <c r="C1" s="4"/>
      <c r="D1" s="4"/>
      <c r="E1" s="4"/>
      <c r="F1" s="4"/>
      <c r="G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66" t="s">
        <v>269</v>
      </c>
      <c r="AC1" s="66"/>
    </row>
    <row r="2" spans="1:29" ht="17.25" customHeight="1">
      <c r="A2" s="3"/>
      <c r="B2" s="4"/>
      <c r="C2" s="4"/>
      <c r="D2" s="4"/>
      <c r="E2" s="4"/>
      <c r="F2" s="4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66" t="s">
        <v>204</v>
      </c>
      <c r="AC2" s="66"/>
    </row>
    <row r="3" spans="1:29" ht="16.5" customHeight="1">
      <c r="A3" s="3"/>
      <c r="B3" s="4"/>
      <c r="C3" s="4"/>
      <c r="D3" s="4"/>
      <c r="E3" s="4"/>
      <c r="F3" s="4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66" t="s">
        <v>264</v>
      </c>
      <c r="AC3" s="66"/>
    </row>
    <row r="4" spans="1:29" ht="15" customHeight="1">
      <c r="A4" s="3"/>
      <c r="B4" s="4"/>
      <c r="C4" s="4"/>
      <c r="D4" s="4"/>
      <c r="E4" s="4"/>
      <c r="F4" s="4"/>
      <c r="G4" s="15"/>
      <c r="H4" s="13"/>
      <c r="I4" s="13"/>
      <c r="J4" s="13"/>
      <c r="K4" s="13"/>
      <c r="L4" s="13"/>
      <c r="M4" s="13"/>
      <c r="N4" s="13"/>
      <c r="O4" s="1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  <c r="AC4" s="5"/>
    </row>
    <row r="5" spans="1:29" ht="15" customHeight="1">
      <c r="A5" s="3"/>
      <c r="B5" s="4"/>
      <c r="C5" s="4"/>
      <c r="D5" s="4"/>
      <c r="E5" s="4"/>
      <c r="F5" s="4"/>
      <c r="G5" s="15"/>
      <c r="H5" s="66"/>
      <c r="I5" s="66"/>
      <c r="J5" s="66"/>
      <c r="K5" s="66"/>
      <c r="L5" s="66"/>
      <c r="M5" s="66"/>
      <c r="N5" s="66"/>
      <c r="O5" s="6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"/>
      <c r="AB5" s="5"/>
      <c r="AC5" s="5"/>
    </row>
    <row r="6" spans="1:29" s="8" customFormat="1" ht="14.25" customHeight="1">
      <c r="A6" s="6"/>
      <c r="B6" s="6"/>
      <c r="C6" s="6"/>
      <c r="D6" s="6"/>
      <c r="E6" s="6"/>
      <c r="F6" s="6"/>
      <c r="G6" s="69" t="s">
        <v>77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1:29" s="8" customFormat="1" ht="21.75" customHeight="1">
      <c r="A7" s="6"/>
      <c r="B7" s="6"/>
      <c r="C7" s="6"/>
      <c r="D7" s="6"/>
      <c r="E7" s="6"/>
      <c r="F7" s="6"/>
      <c r="G7" s="69" t="s">
        <v>207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s="8" customFormat="1" ht="21.75" customHeight="1">
      <c r="A8" s="6"/>
      <c r="B8" s="6"/>
      <c r="C8" s="6"/>
      <c r="D8" s="6"/>
      <c r="E8" s="6"/>
      <c r="F8" s="6"/>
      <c r="G8" s="69" t="s">
        <v>206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s="8" customFormat="1" ht="12.75" customHeight="1">
      <c r="A9" s="6"/>
      <c r="B9" s="6"/>
      <c r="C9" s="6"/>
      <c r="D9" s="6"/>
      <c r="E9" s="6"/>
      <c r="F9" s="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5.75" customHeight="1">
      <c r="A10" s="1"/>
      <c r="B10" s="1"/>
      <c r="C10" s="1"/>
      <c r="D10" s="1"/>
      <c r="E10" s="1"/>
      <c r="F10" s="1"/>
      <c r="G10" s="16"/>
      <c r="H10" s="16"/>
      <c r="I10" s="9"/>
      <c r="J10" s="9"/>
      <c r="K10" s="14"/>
      <c r="L10" s="9"/>
      <c r="M10" s="9"/>
      <c r="N10" s="9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ht="18.75" customHeight="1">
      <c r="A11" s="1"/>
      <c r="B11" s="1"/>
      <c r="C11" s="1"/>
      <c r="D11" s="1"/>
      <c r="E11" s="1"/>
      <c r="F11" s="1"/>
      <c r="G11" s="71" t="s">
        <v>23</v>
      </c>
      <c r="H11" s="71" t="s">
        <v>22</v>
      </c>
      <c r="I11" s="49"/>
      <c r="J11" s="49"/>
      <c r="K11" s="50"/>
      <c r="L11" s="49"/>
      <c r="M11" s="49"/>
      <c r="N11" s="49"/>
      <c r="O11" s="72" t="s">
        <v>205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36.75" customHeight="1">
      <c r="A12" s="31"/>
      <c r="B12" s="24" t="s">
        <v>0</v>
      </c>
      <c r="C12" s="24" t="s">
        <v>1</v>
      </c>
      <c r="D12" s="24" t="s">
        <v>2</v>
      </c>
      <c r="E12" s="24" t="s">
        <v>3</v>
      </c>
      <c r="F12" s="32" t="s">
        <v>4</v>
      </c>
      <c r="G12" s="71"/>
      <c r="H12" s="71"/>
      <c r="I12" s="58" t="s">
        <v>5</v>
      </c>
      <c r="J12" s="59"/>
      <c r="K12" s="59"/>
      <c r="L12" s="60"/>
      <c r="M12" s="61"/>
      <c r="N12" s="61"/>
      <c r="O12" s="48" t="s">
        <v>270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62"/>
      <c r="AB12" s="48" t="s">
        <v>271</v>
      </c>
      <c r="AC12" s="48" t="s">
        <v>272</v>
      </c>
    </row>
    <row r="13" spans="1:29" ht="16.5" customHeight="1">
      <c r="A13" s="31"/>
      <c r="B13" s="24"/>
      <c r="C13" s="24"/>
      <c r="D13" s="24"/>
      <c r="E13" s="24"/>
      <c r="F13" s="24"/>
      <c r="G13" s="30">
        <v>1</v>
      </c>
      <c r="H13" s="30">
        <v>2</v>
      </c>
      <c r="I13" s="30"/>
      <c r="J13" s="30"/>
      <c r="K13" s="30"/>
      <c r="L13" s="30"/>
      <c r="M13" s="30">
        <v>3</v>
      </c>
      <c r="N13" s="30">
        <v>4</v>
      </c>
      <c r="O13" s="46">
        <v>3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6">
        <v>4</v>
      </c>
      <c r="AC13" s="46">
        <v>5</v>
      </c>
    </row>
    <row r="14" spans="1:29" ht="31.5">
      <c r="A14" s="31"/>
      <c r="B14" s="74" t="s">
        <v>6</v>
      </c>
      <c r="C14" s="74"/>
      <c r="D14" s="74"/>
      <c r="E14" s="74"/>
      <c r="F14" s="74"/>
      <c r="G14" s="35" t="s">
        <v>25</v>
      </c>
      <c r="H14" s="17" t="s">
        <v>26</v>
      </c>
      <c r="I14" s="68"/>
      <c r="J14" s="68"/>
      <c r="K14" s="68"/>
      <c r="L14" s="68"/>
      <c r="M14" s="22" t="e">
        <f>M15+M21+M35+M41+#REF!+M50+M61+M70+M77</f>
        <v>#REF!</v>
      </c>
      <c r="N14" s="27" t="e">
        <f>N15+N21+N35+N41+#REF!+N50+N61+N70+N77</f>
        <v>#REF!</v>
      </c>
      <c r="O14" s="53">
        <f>O15+O21+O35+O41+O50+O61+O67+O70+O77</f>
        <v>688660100</v>
      </c>
      <c r="P14" s="67"/>
      <c r="Q14" s="67"/>
      <c r="R14" s="67"/>
      <c r="S14" s="18"/>
      <c r="T14" s="67"/>
      <c r="U14" s="67"/>
      <c r="V14" s="67"/>
      <c r="W14" s="18"/>
      <c r="X14" s="67"/>
      <c r="Y14" s="67"/>
      <c r="Z14" s="67"/>
      <c r="AA14" s="63">
        <v>18366000</v>
      </c>
      <c r="AB14" s="53">
        <f>AB15+AB21+AB35+AB41+AB47+AB50+AB61+AB67+AB70+AB77+AB94</f>
        <v>763332233.6199999</v>
      </c>
      <c r="AC14" s="22">
        <f>AB14/O14*100</f>
        <v>110.84310440230236</v>
      </c>
    </row>
    <row r="15" spans="1:29" ht="31.5">
      <c r="A15" s="31"/>
      <c r="B15" s="73" t="s">
        <v>7</v>
      </c>
      <c r="C15" s="73"/>
      <c r="D15" s="73"/>
      <c r="E15" s="73"/>
      <c r="F15" s="73"/>
      <c r="G15" s="55" t="s">
        <v>86</v>
      </c>
      <c r="H15" s="19" t="s">
        <v>27</v>
      </c>
      <c r="I15" s="76"/>
      <c r="J15" s="76"/>
      <c r="K15" s="76"/>
      <c r="L15" s="76"/>
      <c r="M15" s="23" t="e">
        <f>M16</f>
        <v>#REF!</v>
      </c>
      <c r="N15" s="28"/>
      <c r="O15" s="51">
        <f>O16</f>
        <v>361134000</v>
      </c>
      <c r="P15" s="75"/>
      <c r="Q15" s="75"/>
      <c r="R15" s="75"/>
      <c r="S15" s="18"/>
      <c r="T15" s="75"/>
      <c r="U15" s="75"/>
      <c r="V15" s="75"/>
      <c r="W15" s="18"/>
      <c r="X15" s="75"/>
      <c r="Y15" s="75"/>
      <c r="Z15" s="75"/>
      <c r="AA15" s="63">
        <v>8036000</v>
      </c>
      <c r="AB15" s="51">
        <f>AB16</f>
        <v>368789450.46</v>
      </c>
      <c r="AC15" s="23">
        <f>AB15/O15*100</f>
        <v>102.11983653159216</v>
      </c>
    </row>
    <row r="16" spans="1:29" ht="31.5">
      <c r="A16" s="31"/>
      <c r="B16" s="73" t="s">
        <v>8</v>
      </c>
      <c r="C16" s="73"/>
      <c r="D16" s="73"/>
      <c r="E16" s="73"/>
      <c r="F16" s="73"/>
      <c r="G16" s="55" t="s">
        <v>87</v>
      </c>
      <c r="H16" s="19" t="s">
        <v>28</v>
      </c>
      <c r="I16" s="65"/>
      <c r="J16" s="65"/>
      <c r="K16" s="65"/>
      <c r="L16" s="65"/>
      <c r="M16" s="23" t="e">
        <f>M17+M18+#REF!+M20</f>
        <v>#REF!</v>
      </c>
      <c r="N16" s="29"/>
      <c r="O16" s="51">
        <f>O17+O18+O19+O20</f>
        <v>361134000</v>
      </c>
      <c r="P16" s="75"/>
      <c r="Q16" s="75"/>
      <c r="R16" s="75"/>
      <c r="S16" s="18"/>
      <c r="T16" s="75"/>
      <c r="U16" s="75"/>
      <c r="V16" s="75"/>
      <c r="W16" s="18"/>
      <c r="X16" s="75"/>
      <c r="Y16" s="75"/>
      <c r="Z16" s="75"/>
      <c r="AA16" s="63">
        <v>8036000</v>
      </c>
      <c r="AB16" s="51">
        <f>AB17+AB18+AB19+AB20</f>
        <v>368789450.46</v>
      </c>
      <c r="AC16" s="23">
        <f>AB16/O16*100</f>
        <v>102.11983653159216</v>
      </c>
    </row>
    <row r="17" spans="1:29" ht="110.25">
      <c r="A17" s="31"/>
      <c r="B17" s="25"/>
      <c r="C17" s="25"/>
      <c r="D17" s="25"/>
      <c r="E17" s="25"/>
      <c r="F17" s="25"/>
      <c r="G17" s="55" t="s">
        <v>149</v>
      </c>
      <c r="H17" s="19" t="s">
        <v>29</v>
      </c>
      <c r="I17" s="12"/>
      <c r="J17" s="12"/>
      <c r="K17" s="12"/>
      <c r="L17" s="12"/>
      <c r="M17" s="23">
        <v>94</v>
      </c>
      <c r="N17" s="29"/>
      <c r="O17" s="51">
        <v>357626000</v>
      </c>
      <c r="P17" s="11"/>
      <c r="Q17" s="11"/>
      <c r="R17" s="11"/>
      <c r="S17" s="18"/>
      <c r="T17" s="11"/>
      <c r="U17" s="11"/>
      <c r="V17" s="11"/>
      <c r="W17" s="18"/>
      <c r="X17" s="11"/>
      <c r="Y17" s="11"/>
      <c r="Z17" s="11"/>
      <c r="AA17" s="63"/>
      <c r="AB17" s="51">
        <v>365242024.93</v>
      </c>
      <c r="AC17" s="23">
        <f aca="true" t="shared" si="0" ref="AC17:AC80">AB17/O17*100</f>
        <v>102.12960604933645</v>
      </c>
    </row>
    <row r="18" spans="1:29" ht="146.25" customHeight="1">
      <c r="A18" s="31"/>
      <c r="B18" s="25"/>
      <c r="C18" s="25"/>
      <c r="D18" s="25"/>
      <c r="E18" s="25"/>
      <c r="F18" s="25"/>
      <c r="G18" s="55" t="s">
        <v>273</v>
      </c>
      <c r="H18" s="19" t="s">
        <v>30</v>
      </c>
      <c r="I18" s="12"/>
      <c r="J18" s="12"/>
      <c r="K18" s="12"/>
      <c r="L18" s="12"/>
      <c r="M18" s="23" t="e">
        <f>#REF!+#REF!</f>
        <v>#REF!</v>
      </c>
      <c r="N18" s="29"/>
      <c r="O18" s="51">
        <v>680000</v>
      </c>
      <c r="P18" s="11"/>
      <c r="Q18" s="11"/>
      <c r="R18" s="11"/>
      <c r="S18" s="18"/>
      <c r="T18" s="11"/>
      <c r="U18" s="11"/>
      <c r="V18" s="11"/>
      <c r="W18" s="18"/>
      <c r="X18" s="11"/>
      <c r="Y18" s="11"/>
      <c r="Z18" s="11"/>
      <c r="AA18" s="63"/>
      <c r="AB18" s="51">
        <v>736599.31</v>
      </c>
      <c r="AC18" s="23">
        <f t="shared" si="0"/>
        <v>108.32342794117649</v>
      </c>
    </row>
    <row r="19" spans="1:29" ht="63">
      <c r="A19" s="31"/>
      <c r="B19" s="25"/>
      <c r="C19" s="25"/>
      <c r="D19" s="25"/>
      <c r="E19" s="25"/>
      <c r="F19" s="25"/>
      <c r="G19" s="55" t="s">
        <v>249</v>
      </c>
      <c r="H19" s="19" t="s">
        <v>158</v>
      </c>
      <c r="I19" s="12"/>
      <c r="J19" s="12"/>
      <c r="K19" s="12"/>
      <c r="L19" s="12"/>
      <c r="M19" s="23"/>
      <c r="N19" s="29"/>
      <c r="O19" s="51">
        <v>2700000</v>
      </c>
      <c r="P19" s="11"/>
      <c r="Q19" s="11"/>
      <c r="R19" s="11"/>
      <c r="S19" s="18"/>
      <c r="T19" s="11"/>
      <c r="U19" s="11"/>
      <c r="V19" s="11"/>
      <c r="W19" s="18"/>
      <c r="X19" s="11"/>
      <c r="Y19" s="11"/>
      <c r="Z19" s="11"/>
      <c r="AA19" s="63"/>
      <c r="AB19" s="51">
        <v>2674529.09</v>
      </c>
      <c r="AC19" s="23">
        <f t="shared" si="0"/>
        <v>99.05663296296295</v>
      </c>
    </row>
    <row r="20" spans="1:29" ht="126">
      <c r="A20" s="31"/>
      <c r="B20" s="73" t="s">
        <v>9</v>
      </c>
      <c r="C20" s="73"/>
      <c r="D20" s="73"/>
      <c r="E20" s="73"/>
      <c r="F20" s="73"/>
      <c r="G20" s="55" t="s">
        <v>159</v>
      </c>
      <c r="H20" s="19" t="s">
        <v>31</v>
      </c>
      <c r="I20" s="65"/>
      <c r="J20" s="65"/>
      <c r="K20" s="65"/>
      <c r="L20" s="65"/>
      <c r="M20" s="23">
        <v>230</v>
      </c>
      <c r="N20" s="29"/>
      <c r="O20" s="51">
        <v>128000</v>
      </c>
      <c r="P20" s="75"/>
      <c r="Q20" s="75"/>
      <c r="R20" s="75"/>
      <c r="S20" s="18"/>
      <c r="T20" s="75"/>
      <c r="U20" s="75"/>
      <c r="V20" s="75"/>
      <c r="W20" s="18"/>
      <c r="X20" s="75"/>
      <c r="Y20" s="75"/>
      <c r="Z20" s="75"/>
      <c r="AA20" s="63">
        <v>2000</v>
      </c>
      <c r="AB20" s="51">
        <v>136297.13</v>
      </c>
      <c r="AC20" s="23">
        <f t="shared" si="0"/>
        <v>106.48213281250001</v>
      </c>
    </row>
    <row r="21" spans="1:29" ht="15.75">
      <c r="A21" s="31"/>
      <c r="B21" s="25"/>
      <c r="C21" s="25"/>
      <c r="D21" s="25"/>
      <c r="E21" s="25"/>
      <c r="F21" s="25"/>
      <c r="G21" s="55" t="s">
        <v>88</v>
      </c>
      <c r="H21" s="19" t="s">
        <v>32</v>
      </c>
      <c r="I21" s="12"/>
      <c r="J21" s="12"/>
      <c r="K21" s="12"/>
      <c r="L21" s="12"/>
      <c r="M21" s="23" t="e">
        <f>M22+M29</f>
        <v>#REF!</v>
      </c>
      <c r="N21" s="29"/>
      <c r="O21" s="51">
        <f>O22+O29+O32</f>
        <v>68934000</v>
      </c>
      <c r="P21" s="11"/>
      <c r="Q21" s="11"/>
      <c r="R21" s="11"/>
      <c r="S21" s="18"/>
      <c r="T21" s="11"/>
      <c r="U21" s="11"/>
      <c r="V21" s="11"/>
      <c r="W21" s="18"/>
      <c r="X21" s="11"/>
      <c r="Y21" s="11"/>
      <c r="Z21" s="11"/>
      <c r="AA21" s="63"/>
      <c r="AB21" s="51">
        <f>AB22+AB29+AB32</f>
        <v>70960298.35000002</v>
      </c>
      <c r="AC21" s="23">
        <f t="shared" si="0"/>
        <v>102.93947594800828</v>
      </c>
    </row>
    <row r="22" spans="1:29" ht="36.75" customHeight="1">
      <c r="A22" s="31"/>
      <c r="B22" s="25"/>
      <c r="C22" s="25"/>
      <c r="D22" s="25"/>
      <c r="E22" s="25"/>
      <c r="F22" s="25"/>
      <c r="G22" s="55" t="s">
        <v>89</v>
      </c>
      <c r="H22" s="19" t="s">
        <v>33</v>
      </c>
      <c r="I22" s="12"/>
      <c r="J22" s="12"/>
      <c r="K22" s="12"/>
      <c r="L22" s="12"/>
      <c r="M22" s="23" t="e">
        <f>#REF!+#REF!</f>
        <v>#REF!</v>
      </c>
      <c r="N22" s="29"/>
      <c r="O22" s="51">
        <f>O23+O24+O25+O26+O27+O28</f>
        <v>38132000</v>
      </c>
      <c r="P22" s="11"/>
      <c r="Q22" s="11"/>
      <c r="R22" s="11"/>
      <c r="S22" s="18"/>
      <c r="T22" s="11"/>
      <c r="U22" s="11"/>
      <c r="V22" s="11"/>
      <c r="W22" s="18"/>
      <c r="X22" s="11"/>
      <c r="Y22" s="11"/>
      <c r="Z22" s="11"/>
      <c r="AA22" s="63"/>
      <c r="AB22" s="51">
        <f>AB23+AB24+AB25+AB26+AB27+AB28</f>
        <v>39562443.650000006</v>
      </c>
      <c r="AC22" s="23">
        <f t="shared" si="0"/>
        <v>103.7512945819784</v>
      </c>
    </row>
    <row r="23" spans="1:29" ht="47.25">
      <c r="A23" s="31"/>
      <c r="B23" s="25"/>
      <c r="C23" s="25"/>
      <c r="D23" s="25"/>
      <c r="E23" s="25"/>
      <c r="F23" s="25"/>
      <c r="G23" s="55" t="s">
        <v>90</v>
      </c>
      <c r="H23" s="19" t="s">
        <v>119</v>
      </c>
      <c r="I23" s="12"/>
      <c r="J23" s="12"/>
      <c r="K23" s="12"/>
      <c r="L23" s="12"/>
      <c r="M23" s="23"/>
      <c r="N23" s="29"/>
      <c r="O23" s="51">
        <v>35200000</v>
      </c>
      <c r="P23" s="11"/>
      <c r="Q23" s="11"/>
      <c r="R23" s="11"/>
      <c r="S23" s="18"/>
      <c r="T23" s="11"/>
      <c r="U23" s="11"/>
      <c r="V23" s="11"/>
      <c r="W23" s="18"/>
      <c r="X23" s="11"/>
      <c r="Y23" s="11"/>
      <c r="Z23" s="11"/>
      <c r="AA23" s="63"/>
      <c r="AB23" s="51">
        <v>38790105.22</v>
      </c>
      <c r="AC23" s="23">
        <f t="shared" si="0"/>
        <v>110.19916255681818</v>
      </c>
    </row>
    <row r="24" spans="1:29" ht="78.75">
      <c r="A24" s="31"/>
      <c r="B24" s="25"/>
      <c r="C24" s="25"/>
      <c r="D24" s="25"/>
      <c r="E24" s="25"/>
      <c r="F24" s="25"/>
      <c r="G24" s="55" t="s">
        <v>126</v>
      </c>
      <c r="H24" s="19" t="s">
        <v>120</v>
      </c>
      <c r="I24" s="12"/>
      <c r="J24" s="12"/>
      <c r="K24" s="12"/>
      <c r="L24" s="12"/>
      <c r="M24" s="23"/>
      <c r="N24" s="29"/>
      <c r="O24" s="51">
        <v>10000</v>
      </c>
      <c r="P24" s="11"/>
      <c r="Q24" s="11"/>
      <c r="R24" s="11"/>
      <c r="S24" s="18"/>
      <c r="T24" s="11"/>
      <c r="U24" s="11"/>
      <c r="V24" s="11"/>
      <c r="W24" s="18"/>
      <c r="X24" s="11"/>
      <c r="Y24" s="11"/>
      <c r="Z24" s="11"/>
      <c r="AA24" s="63"/>
      <c r="AB24" s="51">
        <v>-2152680.23</v>
      </c>
      <c r="AC24" s="23">
        <f t="shared" si="0"/>
        <v>-21526.8023</v>
      </c>
    </row>
    <row r="25" spans="1:29" ht="63">
      <c r="A25" s="31"/>
      <c r="B25" s="25"/>
      <c r="C25" s="25"/>
      <c r="D25" s="25"/>
      <c r="E25" s="25"/>
      <c r="F25" s="25"/>
      <c r="G25" s="55" t="s">
        <v>127</v>
      </c>
      <c r="H25" s="19" t="s">
        <v>121</v>
      </c>
      <c r="I25" s="12"/>
      <c r="J25" s="12"/>
      <c r="K25" s="12"/>
      <c r="L25" s="12"/>
      <c r="M25" s="23"/>
      <c r="N25" s="29"/>
      <c r="O25" s="51">
        <v>1800000</v>
      </c>
      <c r="P25" s="11"/>
      <c r="Q25" s="11"/>
      <c r="R25" s="11"/>
      <c r="S25" s="18"/>
      <c r="T25" s="11"/>
      <c r="U25" s="11"/>
      <c r="V25" s="11"/>
      <c r="W25" s="18"/>
      <c r="X25" s="11"/>
      <c r="Y25" s="11"/>
      <c r="Z25" s="11"/>
      <c r="AA25" s="63"/>
      <c r="AB25" s="51">
        <v>1785187.25</v>
      </c>
      <c r="AC25" s="23">
        <f t="shared" si="0"/>
        <v>99.17706944444444</v>
      </c>
    </row>
    <row r="26" spans="1:29" ht="94.5">
      <c r="A26" s="31"/>
      <c r="B26" s="25"/>
      <c r="C26" s="25"/>
      <c r="D26" s="25"/>
      <c r="E26" s="25"/>
      <c r="F26" s="25"/>
      <c r="G26" s="55" t="s">
        <v>128</v>
      </c>
      <c r="H26" s="19" t="s">
        <v>122</v>
      </c>
      <c r="I26" s="12"/>
      <c r="J26" s="12"/>
      <c r="K26" s="12"/>
      <c r="L26" s="12"/>
      <c r="M26" s="23"/>
      <c r="N26" s="29"/>
      <c r="O26" s="51">
        <v>75000</v>
      </c>
      <c r="P26" s="11"/>
      <c r="Q26" s="11"/>
      <c r="R26" s="11"/>
      <c r="S26" s="18"/>
      <c r="T26" s="11"/>
      <c r="U26" s="11"/>
      <c r="V26" s="11"/>
      <c r="W26" s="18"/>
      <c r="X26" s="11"/>
      <c r="Y26" s="11"/>
      <c r="Z26" s="11"/>
      <c r="AA26" s="63"/>
      <c r="AB26" s="51">
        <v>75142.46</v>
      </c>
      <c r="AC26" s="23">
        <f t="shared" si="0"/>
        <v>100.18994666666667</v>
      </c>
    </row>
    <row r="27" spans="1:29" ht="47.25">
      <c r="A27" s="31"/>
      <c r="B27" s="25"/>
      <c r="C27" s="25"/>
      <c r="D27" s="25"/>
      <c r="E27" s="25"/>
      <c r="F27" s="25"/>
      <c r="G27" s="55" t="s">
        <v>130</v>
      </c>
      <c r="H27" s="19" t="s">
        <v>131</v>
      </c>
      <c r="I27" s="12"/>
      <c r="J27" s="12"/>
      <c r="K27" s="12"/>
      <c r="L27" s="12"/>
      <c r="M27" s="23"/>
      <c r="N27" s="29"/>
      <c r="O27" s="51">
        <v>47000</v>
      </c>
      <c r="P27" s="11"/>
      <c r="Q27" s="11"/>
      <c r="R27" s="11"/>
      <c r="S27" s="18"/>
      <c r="T27" s="11"/>
      <c r="U27" s="11"/>
      <c r="V27" s="11"/>
      <c r="W27" s="18"/>
      <c r="X27" s="11"/>
      <c r="Y27" s="11"/>
      <c r="Z27" s="11"/>
      <c r="AA27" s="63"/>
      <c r="AB27" s="51">
        <v>54919.36</v>
      </c>
      <c r="AC27" s="23">
        <f t="shared" si="0"/>
        <v>116.84970212765957</v>
      </c>
    </row>
    <row r="28" spans="1:29" ht="31.5">
      <c r="A28" s="31"/>
      <c r="B28" s="25"/>
      <c r="C28" s="25"/>
      <c r="D28" s="25"/>
      <c r="E28" s="25"/>
      <c r="F28" s="25"/>
      <c r="G28" s="55" t="s">
        <v>194</v>
      </c>
      <c r="H28" s="19" t="s">
        <v>195</v>
      </c>
      <c r="I28" s="12"/>
      <c r="J28" s="12"/>
      <c r="K28" s="12"/>
      <c r="L28" s="12"/>
      <c r="M28" s="23"/>
      <c r="N28" s="29"/>
      <c r="O28" s="51">
        <v>1000000</v>
      </c>
      <c r="P28" s="11"/>
      <c r="Q28" s="11"/>
      <c r="R28" s="11"/>
      <c r="S28" s="18"/>
      <c r="T28" s="11"/>
      <c r="U28" s="11"/>
      <c r="V28" s="11"/>
      <c r="W28" s="18"/>
      <c r="X28" s="11"/>
      <c r="Y28" s="11"/>
      <c r="Z28" s="11"/>
      <c r="AA28" s="63"/>
      <c r="AB28" s="51">
        <v>1009769.59</v>
      </c>
      <c r="AC28" s="23">
        <f t="shared" si="0"/>
        <v>100.976959</v>
      </c>
    </row>
    <row r="29" spans="1:29" ht="31.5">
      <c r="A29" s="31"/>
      <c r="B29" s="25"/>
      <c r="C29" s="25"/>
      <c r="D29" s="25"/>
      <c r="E29" s="25"/>
      <c r="F29" s="25"/>
      <c r="G29" s="55" t="s">
        <v>91</v>
      </c>
      <c r="H29" s="19" t="s">
        <v>34</v>
      </c>
      <c r="I29" s="12"/>
      <c r="J29" s="12"/>
      <c r="K29" s="12"/>
      <c r="L29" s="12"/>
      <c r="M29" s="23">
        <v>26821</v>
      </c>
      <c r="N29" s="29"/>
      <c r="O29" s="51">
        <f>O30+O31</f>
        <v>30790000</v>
      </c>
      <c r="P29" s="11"/>
      <c r="Q29" s="11"/>
      <c r="R29" s="11"/>
      <c r="S29" s="18"/>
      <c r="T29" s="11"/>
      <c r="U29" s="11"/>
      <c r="V29" s="11"/>
      <c r="W29" s="18"/>
      <c r="X29" s="11"/>
      <c r="Y29" s="11"/>
      <c r="Z29" s="11"/>
      <c r="AA29" s="63"/>
      <c r="AB29" s="51">
        <f>AB30+AB31</f>
        <v>31385145.770000003</v>
      </c>
      <c r="AC29" s="23">
        <f t="shared" si="0"/>
        <v>101.93291903215331</v>
      </c>
    </row>
    <row r="30" spans="1:29" ht="31.5">
      <c r="A30" s="31"/>
      <c r="B30" s="25"/>
      <c r="C30" s="25"/>
      <c r="D30" s="25"/>
      <c r="E30" s="25"/>
      <c r="F30" s="25"/>
      <c r="G30" s="55" t="s">
        <v>125</v>
      </c>
      <c r="H30" s="19" t="s">
        <v>123</v>
      </c>
      <c r="I30" s="12"/>
      <c r="J30" s="12"/>
      <c r="K30" s="12"/>
      <c r="L30" s="12"/>
      <c r="M30" s="23"/>
      <c r="N30" s="29"/>
      <c r="O30" s="51">
        <v>30600000</v>
      </c>
      <c r="P30" s="11"/>
      <c r="Q30" s="11"/>
      <c r="R30" s="11"/>
      <c r="S30" s="18"/>
      <c r="T30" s="11"/>
      <c r="U30" s="11"/>
      <c r="V30" s="11"/>
      <c r="W30" s="18"/>
      <c r="X30" s="11"/>
      <c r="Y30" s="11"/>
      <c r="Z30" s="11"/>
      <c r="AA30" s="63"/>
      <c r="AB30" s="51">
        <v>31199314.76</v>
      </c>
      <c r="AC30" s="23">
        <f t="shared" si="0"/>
        <v>101.95854496732026</v>
      </c>
    </row>
    <row r="31" spans="1:29" ht="50.25" customHeight="1">
      <c r="A31" s="31"/>
      <c r="B31" s="25"/>
      <c r="C31" s="25"/>
      <c r="D31" s="25"/>
      <c r="E31" s="25"/>
      <c r="F31" s="25"/>
      <c r="G31" s="55" t="s">
        <v>129</v>
      </c>
      <c r="H31" s="19" t="s">
        <v>124</v>
      </c>
      <c r="I31" s="12"/>
      <c r="J31" s="12"/>
      <c r="K31" s="12"/>
      <c r="L31" s="12"/>
      <c r="M31" s="23"/>
      <c r="N31" s="29"/>
      <c r="O31" s="51">
        <v>190000</v>
      </c>
      <c r="P31" s="11"/>
      <c r="Q31" s="11"/>
      <c r="R31" s="11"/>
      <c r="S31" s="18"/>
      <c r="T31" s="11"/>
      <c r="U31" s="11"/>
      <c r="V31" s="11"/>
      <c r="W31" s="18"/>
      <c r="X31" s="11"/>
      <c r="Y31" s="11"/>
      <c r="Z31" s="11"/>
      <c r="AA31" s="63"/>
      <c r="AB31" s="51">
        <v>185831.01</v>
      </c>
      <c r="AC31" s="23">
        <f t="shared" si="0"/>
        <v>97.80579473684212</v>
      </c>
    </row>
    <row r="32" spans="1:29" ht="15.75">
      <c r="A32" s="31"/>
      <c r="B32" s="25"/>
      <c r="C32" s="25"/>
      <c r="D32" s="25"/>
      <c r="E32" s="25"/>
      <c r="F32" s="25"/>
      <c r="G32" s="55" t="s">
        <v>200</v>
      </c>
      <c r="H32" s="19" t="s">
        <v>202</v>
      </c>
      <c r="I32" s="12"/>
      <c r="J32" s="12"/>
      <c r="K32" s="12"/>
      <c r="L32" s="12"/>
      <c r="M32" s="23"/>
      <c r="N32" s="29"/>
      <c r="O32" s="51">
        <f>O33+O34</f>
        <v>12000</v>
      </c>
      <c r="P32" s="11"/>
      <c r="Q32" s="11"/>
      <c r="R32" s="11"/>
      <c r="S32" s="18"/>
      <c r="T32" s="11"/>
      <c r="U32" s="11"/>
      <c r="V32" s="11"/>
      <c r="W32" s="18"/>
      <c r="X32" s="11"/>
      <c r="Y32" s="11"/>
      <c r="Z32" s="11"/>
      <c r="AA32" s="63"/>
      <c r="AB32" s="51">
        <f>AB33+AB34</f>
        <v>12708.93</v>
      </c>
      <c r="AC32" s="23">
        <f t="shared" si="0"/>
        <v>105.90775000000001</v>
      </c>
    </row>
    <row r="33" spans="1:29" ht="15.75">
      <c r="A33" s="31"/>
      <c r="B33" s="25"/>
      <c r="C33" s="25"/>
      <c r="D33" s="25"/>
      <c r="E33" s="25"/>
      <c r="F33" s="25"/>
      <c r="G33" s="55" t="s">
        <v>201</v>
      </c>
      <c r="H33" s="19" t="s">
        <v>146</v>
      </c>
      <c r="I33" s="12"/>
      <c r="J33" s="12"/>
      <c r="K33" s="12"/>
      <c r="L33" s="12"/>
      <c r="M33" s="23"/>
      <c r="N33" s="29"/>
      <c r="O33" s="51">
        <v>11000</v>
      </c>
      <c r="P33" s="11"/>
      <c r="Q33" s="11"/>
      <c r="R33" s="11"/>
      <c r="S33" s="18"/>
      <c r="T33" s="11"/>
      <c r="U33" s="11"/>
      <c r="V33" s="11"/>
      <c r="W33" s="18"/>
      <c r="X33" s="11"/>
      <c r="Y33" s="11"/>
      <c r="Z33" s="11"/>
      <c r="AA33" s="63"/>
      <c r="AB33" s="51">
        <v>11428.44</v>
      </c>
      <c r="AC33" s="23">
        <f t="shared" si="0"/>
        <v>103.89490909090911</v>
      </c>
    </row>
    <row r="34" spans="1:29" ht="47.25">
      <c r="A34" s="31"/>
      <c r="B34" s="25"/>
      <c r="C34" s="25"/>
      <c r="D34" s="25"/>
      <c r="E34" s="25"/>
      <c r="F34" s="25"/>
      <c r="G34" s="55" t="s">
        <v>266</v>
      </c>
      <c r="H34" s="19" t="s">
        <v>203</v>
      </c>
      <c r="I34" s="12"/>
      <c r="J34" s="12"/>
      <c r="K34" s="12"/>
      <c r="L34" s="12"/>
      <c r="M34" s="23"/>
      <c r="N34" s="29"/>
      <c r="O34" s="51">
        <v>1000</v>
      </c>
      <c r="P34" s="11"/>
      <c r="Q34" s="11"/>
      <c r="R34" s="11"/>
      <c r="S34" s="18"/>
      <c r="T34" s="11"/>
      <c r="U34" s="11"/>
      <c r="V34" s="11"/>
      <c r="W34" s="18"/>
      <c r="X34" s="11"/>
      <c r="Y34" s="11"/>
      <c r="Z34" s="11"/>
      <c r="AA34" s="63"/>
      <c r="AB34" s="51">
        <v>1280.49</v>
      </c>
      <c r="AC34" s="23">
        <f t="shared" si="0"/>
        <v>128.04899999999998</v>
      </c>
    </row>
    <row r="35" spans="1:29" ht="15.75">
      <c r="A35" s="31"/>
      <c r="B35" s="73" t="s">
        <v>10</v>
      </c>
      <c r="C35" s="73"/>
      <c r="D35" s="73"/>
      <c r="E35" s="73"/>
      <c r="F35" s="73"/>
      <c r="G35" s="55" t="s">
        <v>92</v>
      </c>
      <c r="H35" s="19" t="s">
        <v>35</v>
      </c>
      <c r="I35" s="65"/>
      <c r="J35" s="65"/>
      <c r="K35" s="65"/>
      <c r="L35" s="65"/>
      <c r="M35" s="23">
        <f>M36+M39</f>
        <v>21256</v>
      </c>
      <c r="N35" s="29"/>
      <c r="O35" s="51">
        <f>O36+O39</f>
        <v>29555000</v>
      </c>
      <c r="P35" s="75"/>
      <c r="Q35" s="75"/>
      <c r="R35" s="75"/>
      <c r="S35" s="18"/>
      <c r="T35" s="75"/>
      <c r="U35" s="75"/>
      <c r="V35" s="75"/>
      <c r="W35" s="18"/>
      <c r="X35" s="75"/>
      <c r="Y35" s="75"/>
      <c r="Z35" s="75"/>
      <c r="AA35" s="63">
        <v>356000</v>
      </c>
      <c r="AB35" s="51">
        <f>AB36+AB39</f>
        <v>30165690.259999998</v>
      </c>
      <c r="AC35" s="23">
        <f t="shared" si="0"/>
        <v>102.06628408052782</v>
      </c>
    </row>
    <row r="36" spans="1:29" ht="15.75">
      <c r="A36" s="31"/>
      <c r="B36" s="73" t="s">
        <v>11</v>
      </c>
      <c r="C36" s="73"/>
      <c r="D36" s="73"/>
      <c r="E36" s="73"/>
      <c r="F36" s="73"/>
      <c r="G36" s="55" t="s">
        <v>93</v>
      </c>
      <c r="H36" s="19" t="s">
        <v>36</v>
      </c>
      <c r="I36" s="65"/>
      <c r="J36" s="65"/>
      <c r="K36" s="65"/>
      <c r="L36" s="65"/>
      <c r="M36" s="23">
        <f>M37+M38</f>
        <v>21057</v>
      </c>
      <c r="N36" s="29"/>
      <c r="O36" s="51">
        <f>O37+O38</f>
        <v>29545000</v>
      </c>
      <c r="P36" s="75"/>
      <c r="Q36" s="75"/>
      <c r="R36" s="75"/>
      <c r="S36" s="18"/>
      <c r="T36" s="75"/>
      <c r="U36" s="75"/>
      <c r="V36" s="75"/>
      <c r="W36" s="18"/>
      <c r="X36" s="75"/>
      <c r="Y36" s="75"/>
      <c r="Z36" s="75"/>
      <c r="AA36" s="63">
        <v>16000</v>
      </c>
      <c r="AB36" s="51">
        <f>AB37+AB38</f>
        <v>30689161.259999998</v>
      </c>
      <c r="AC36" s="23">
        <f t="shared" si="0"/>
        <v>103.87260538162124</v>
      </c>
    </row>
    <row r="37" spans="1:29" ht="15.75">
      <c r="A37" s="31"/>
      <c r="B37" s="73" t="s">
        <v>12</v>
      </c>
      <c r="C37" s="73"/>
      <c r="D37" s="73"/>
      <c r="E37" s="73"/>
      <c r="F37" s="73"/>
      <c r="G37" s="55" t="s">
        <v>94</v>
      </c>
      <c r="H37" s="19" t="s">
        <v>37</v>
      </c>
      <c r="I37" s="65"/>
      <c r="J37" s="65"/>
      <c r="K37" s="65"/>
      <c r="L37" s="65"/>
      <c r="M37" s="23">
        <v>17778</v>
      </c>
      <c r="N37" s="29"/>
      <c r="O37" s="51">
        <v>15980000</v>
      </c>
      <c r="P37" s="75"/>
      <c r="Q37" s="75"/>
      <c r="R37" s="75"/>
      <c r="S37" s="18"/>
      <c r="T37" s="75"/>
      <c r="U37" s="75"/>
      <c r="V37" s="75"/>
      <c r="W37" s="18"/>
      <c r="X37" s="75"/>
      <c r="Y37" s="75"/>
      <c r="Z37" s="75"/>
      <c r="AA37" s="63">
        <v>16000</v>
      </c>
      <c r="AB37" s="51">
        <v>16114526.16</v>
      </c>
      <c r="AC37" s="23">
        <f t="shared" si="0"/>
        <v>100.84184080100125</v>
      </c>
    </row>
    <row r="38" spans="1:29" ht="19.5" customHeight="1">
      <c r="A38" s="31"/>
      <c r="B38" s="73" t="s">
        <v>13</v>
      </c>
      <c r="C38" s="73"/>
      <c r="D38" s="73"/>
      <c r="E38" s="73"/>
      <c r="F38" s="73"/>
      <c r="G38" s="55" t="s">
        <v>95</v>
      </c>
      <c r="H38" s="19" t="s">
        <v>38</v>
      </c>
      <c r="I38" s="65"/>
      <c r="J38" s="65"/>
      <c r="K38" s="65"/>
      <c r="L38" s="65"/>
      <c r="M38" s="23">
        <v>3279</v>
      </c>
      <c r="N38" s="29"/>
      <c r="O38" s="51">
        <v>13565000</v>
      </c>
      <c r="P38" s="75"/>
      <c r="Q38" s="75"/>
      <c r="R38" s="75"/>
      <c r="S38" s="18"/>
      <c r="T38" s="75"/>
      <c r="U38" s="75"/>
      <c r="V38" s="75"/>
      <c r="W38" s="18"/>
      <c r="X38" s="75"/>
      <c r="Y38" s="75"/>
      <c r="Z38" s="75"/>
      <c r="AA38" s="63">
        <v>340000</v>
      </c>
      <c r="AB38" s="51">
        <v>14574635.1</v>
      </c>
      <c r="AC38" s="23">
        <f t="shared" si="0"/>
        <v>107.44294213048286</v>
      </c>
    </row>
    <row r="39" spans="1:29" ht="15.75">
      <c r="A39" s="31"/>
      <c r="B39" s="25"/>
      <c r="C39" s="25"/>
      <c r="D39" s="25"/>
      <c r="E39" s="25"/>
      <c r="F39" s="25"/>
      <c r="G39" s="55" t="s">
        <v>96</v>
      </c>
      <c r="H39" s="20" t="s">
        <v>39</v>
      </c>
      <c r="I39" s="12"/>
      <c r="J39" s="12"/>
      <c r="K39" s="12"/>
      <c r="L39" s="12"/>
      <c r="M39" s="23">
        <f>M40</f>
        <v>199</v>
      </c>
      <c r="N39" s="29"/>
      <c r="O39" s="51">
        <f>O40</f>
        <v>10000</v>
      </c>
      <c r="P39" s="11"/>
      <c r="Q39" s="11"/>
      <c r="R39" s="11"/>
      <c r="S39" s="18"/>
      <c r="T39" s="11"/>
      <c r="U39" s="11"/>
      <c r="V39" s="11"/>
      <c r="W39" s="18"/>
      <c r="X39" s="11"/>
      <c r="Y39" s="11"/>
      <c r="Z39" s="11"/>
      <c r="AA39" s="63"/>
      <c r="AB39" s="51">
        <f>AB40</f>
        <v>-523471</v>
      </c>
      <c r="AC39" s="23">
        <f t="shared" si="0"/>
        <v>-5234.71</v>
      </c>
    </row>
    <row r="40" spans="1:29" ht="110.25">
      <c r="A40" s="31"/>
      <c r="B40" s="25"/>
      <c r="C40" s="25"/>
      <c r="D40" s="25"/>
      <c r="E40" s="25"/>
      <c r="F40" s="25"/>
      <c r="G40" s="55" t="s">
        <v>97</v>
      </c>
      <c r="H40" s="20" t="s">
        <v>81</v>
      </c>
      <c r="I40" s="12"/>
      <c r="J40" s="12"/>
      <c r="K40" s="12"/>
      <c r="L40" s="12"/>
      <c r="M40" s="23">
        <v>199</v>
      </c>
      <c r="N40" s="29"/>
      <c r="O40" s="51">
        <v>10000</v>
      </c>
      <c r="P40" s="11"/>
      <c r="Q40" s="11"/>
      <c r="R40" s="11"/>
      <c r="S40" s="18"/>
      <c r="T40" s="11"/>
      <c r="U40" s="11"/>
      <c r="V40" s="11"/>
      <c r="W40" s="18"/>
      <c r="X40" s="11"/>
      <c r="Y40" s="11"/>
      <c r="Z40" s="11"/>
      <c r="AA40" s="63"/>
      <c r="AB40" s="51">
        <v>-523471</v>
      </c>
      <c r="AC40" s="23">
        <f t="shared" si="0"/>
        <v>-5234.71</v>
      </c>
    </row>
    <row r="41" spans="1:29" ht="15.75">
      <c r="A41" s="31"/>
      <c r="B41" s="73" t="s">
        <v>14</v>
      </c>
      <c r="C41" s="73"/>
      <c r="D41" s="73"/>
      <c r="E41" s="73"/>
      <c r="F41" s="73"/>
      <c r="G41" s="55" t="s">
        <v>98</v>
      </c>
      <c r="H41" s="19" t="s">
        <v>40</v>
      </c>
      <c r="I41" s="65"/>
      <c r="J41" s="65"/>
      <c r="K41" s="65"/>
      <c r="L41" s="65"/>
      <c r="M41" s="23" t="e">
        <f>M42+M44</f>
        <v>#REF!</v>
      </c>
      <c r="N41" s="29"/>
      <c r="O41" s="51">
        <f>O42+O44</f>
        <v>2765000</v>
      </c>
      <c r="P41" s="75"/>
      <c r="Q41" s="75"/>
      <c r="R41" s="75"/>
      <c r="S41" s="18"/>
      <c r="T41" s="75"/>
      <c r="U41" s="75"/>
      <c r="V41" s="75"/>
      <c r="W41" s="18"/>
      <c r="X41" s="75"/>
      <c r="Y41" s="75"/>
      <c r="Z41" s="75"/>
      <c r="AA41" s="63">
        <v>100000</v>
      </c>
      <c r="AB41" s="51">
        <f>AB42+AB44</f>
        <v>2794498.2800000003</v>
      </c>
      <c r="AC41" s="23">
        <f t="shared" si="0"/>
        <v>101.06684556962027</v>
      </c>
    </row>
    <row r="42" spans="1:29" ht="47.25">
      <c r="A42" s="31"/>
      <c r="B42" s="73" t="s">
        <v>15</v>
      </c>
      <c r="C42" s="73"/>
      <c r="D42" s="73"/>
      <c r="E42" s="73"/>
      <c r="F42" s="73"/>
      <c r="G42" s="55" t="s">
        <v>99</v>
      </c>
      <c r="H42" s="19" t="s">
        <v>41</v>
      </c>
      <c r="I42" s="65"/>
      <c r="J42" s="65"/>
      <c r="K42" s="65"/>
      <c r="L42" s="65"/>
      <c r="M42" s="23">
        <f>M43</f>
        <v>1088</v>
      </c>
      <c r="N42" s="29"/>
      <c r="O42" s="51">
        <f>O43</f>
        <v>1930000</v>
      </c>
      <c r="P42" s="75"/>
      <c r="Q42" s="75"/>
      <c r="R42" s="75"/>
      <c r="S42" s="18"/>
      <c r="T42" s="75"/>
      <c r="U42" s="75"/>
      <c r="V42" s="75"/>
      <c r="W42" s="18"/>
      <c r="X42" s="75"/>
      <c r="Y42" s="75"/>
      <c r="Z42" s="75"/>
      <c r="AA42" s="63">
        <v>100000</v>
      </c>
      <c r="AB42" s="51">
        <f>AB43</f>
        <v>1954498.28</v>
      </c>
      <c r="AC42" s="23">
        <f t="shared" si="0"/>
        <v>101.26934093264248</v>
      </c>
    </row>
    <row r="43" spans="1:29" ht="67.5" customHeight="1">
      <c r="A43" s="31"/>
      <c r="B43" s="73" t="s">
        <v>16</v>
      </c>
      <c r="C43" s="73"/>
      <c r="D43" s="73"/>
      <c r="E43" s="73"/>
      <c r="F43" s="73"/>
      <c r="G43" s="55" t="s">
        <v>100</v>
      </c>
      <c r="H43" s="19" t="s">
        <v>42</v>
      </c>
      <c r="I43" s="65"/>
      <c r="J43" s="65"/>
      <c r="K43" s="65"/>
      <c r="L43" s="65"/>
      <c r="M43" s="23">
        <v>1088</v>
      </c>
      <c r="N43" s="29"/>
      <c r="O43" s="51">
        <v>1930000</v>
      </c>
      <c r="P43" s="75"/>
      <c r="Q43" s="75"/>
      <c r="R43" s="75"/>
      <c r="S43" s="18"/>
      <c r="T43" s="75"/>
      <c r="U43" s="75"/>
      <c r="V43" s="75"/>
      <c r="W43" s="18"/>
      <c r="X43" s="75"/>
      <c r="Y43" s="75"/>
      <c r="Z43" s="75"/>
      <c r="AA43" s="63">
        <v>100000</v>
      </c>
      <c r="AB43" s="51">
        <v>1954498.28</v>
      </c>
      <c r="AC43" s="23">
        <f t="shared" si="0"/>
        <v>101.26934093264248</v>
      </c>
    </row>
    <row r="44" spans="1:29" ht="63">
      <c r="A44" s="31"/>
      <c r="B44" s="25"/>
      <c r="C44" s="25"/>
      <c r="D44" s="25"/>
      <c r="E44" s="25"/>
      <c r="F44" s="25"/>
      <c r="G44" s="55" t="s">
        <v>101</v>
      </c>
      <c r="H44" s="19" t="s">
        <v>43</v>
      </c>
      <c r="I44" s="12"/>
      <c r="J44" s="12"/>
      <c r="K44" s="12"/>
      <c r="L44" s="12"/>
      <c r="M44" s="23" t="e">
        <f>#REF!+#REF!</f>
        <v>#REF!</v>
      </c>
      <c r="N44" s="29"/>
      <c r="O44" s="51">
        <f>O45+O46</f>
        <v>835000</v>
      </c>
      <c r="P44" s="11"/>
      <c r="Q44" s="11"/>
      <c r="R44" s="11"/>
      <c r="S44" s="18"/>
      <c r="T44" s="11"/>
      <c r="U44" s="11"/>
      <c r="V44" s="11"/>
      <c r="W44" s="18"/>
      <c r="X44" s="11"/>
      <c r="Y44" s="11"/>
      <c r="Z44" s="11"/>
      <c r="AA44" s="63"/>
      <c r="AB44" s="51">
        <f>AB45+AB46</f>
        <v>840000</v>
      </c>
      <c r="AC44" s="23">
        <f t="shared" si="0"/>
        <v>100.59880239520957</v>
      </c>
    </row>
    <row r="45" spans="1:29" ht="84" customHeight="1">
      <c r="A45" s="31"/>
      <c r="B45" s="25"/>
      <c r="C45" s="25"/>
      <c r="D45" s="25"/>
      <c r="E45" s="25"/>
      <c r="F45" s="25"/>
      <c r="G45" s="55" t="s">
        <v>133</v>
      </c>
      <c r="H45" s="19" t="s">
        <v>274</v>
      </c>
      <c r="I45" s="12"/>
      <c r="J45" s="12"/>
      <c r="K45" s="12"/>
      <c r="L45" s="12"/>
      <c r="M45" s="23"/>
      <c r="N45" s="29"/>
      <c r="O45" s="51">
        <v>781000</v>
      </c>
      <c r="P45" s="11"/>
      <c r="Q45" s="11"/>
      <c r="R45" s="11"/>
      <c r="S45" s="18"/>
      <c r="T45" s="11"/>
      <c r="U45" s="11"/>
      <c r="V45" s="11"/>
      <c r="W45" s="18"/>
      <c r="X45" s="11"/>
      <c r="Y45" s="11"/>
      <c r="Z45" s="11"/>
      <c r="AA45" s="63"/>
      <c r="AB45" s="51">
        <v>783000</v>
      </c>
      <c r="AC45" s="23">
        <f t="shared" si="0"/>
        <v>100.25608194622279</v>
      </c>
    </row>
    <row r="46" spans="1:29" ht="47.25">
      <c r="A46" s="31"/>
      <c r="B46" s="25"/>
      <c r="C46" s="25"/>
      <c r="D46" s="25"/>
      <c r="E46" s="25"/>
      <c r="F46" s="25"/>
      <c r="G46" s="55" t="s">
        <v>160</v>
      </c>
      <c r="H46" s="19" t="s">
        <v>275</v>
      </c>
      <c r="I46" s="12"/>
      <c r="J46" s="12"/>
      <c r="K46" s="12"/>
      <c r="L46" s="12"/>
      <c r="M46" s="23"/>
      <c r="N46" s="29"/>
      <c r="O46" s="51">
        <v>54000</v>
      </c>
      <c r="P46" s="11"/>
      <c r="Q46" s="11"/>
      <c r="R46" s="11"/>
      <c r="S46" s="18"/>
      <c r="T46" s="11"/>
      <c r="U46" s="11"/>
      <c r="V46" s="11"/>
      <c r="W46" s="18"/>
      <c r="X46" s="11"/>
      <c r="Y46" s="11"/>
      <c r="Z46" s="11"/>
      <c r="AA46" s="63"/>
      <c r="AB46" s="51">
        <v>57000</v>
      </c>
      <c r="AC46" s="23">
        <f t="shared" si="0"/>
        <v>105.55555555555556</v>
      </c>
    </row>
    <row r="47" spans="1:29" ht="47.25">
      <c r="A47" s="31"/>
      <c r="B47" s="25"/>
      <c r="C47" s="25"/>
      <c r="D47" s="25"/>
      <c r="E47" s="25"/>
      <c r="F47" s="25"/>
      <c r="G47" s="55" t="s">
        <v>208</v>
      </c>
      <c r="H47" s="54" t="s">
        <v>209</v>
      </c>
      <c r="I47" s="12"/>
      <c r="J47" s="12"/>
      <c r="K47" s="12"/>
      <c r="L47" s="12"/>
      <c r="M47" s="23"/>
      <c r="N47" s="29"/>
      <c r="O47" s="51">
        <v>0</v>
      </c>
      <c r="P47" s="11"/>
      <c r="Q47" s="11"/>
      <c r="R47" s="11"/>
      <c r="S47" s="18"/>
      <c r="T47" s="11"/>
      <c r="U47" s="11"/>
      <c r="V47" s="11"/>
      <c r="W47" s="18"/>
      <c r="X47" s="11"/>
      <c r="Y47" s="11"/>
      <c r="Z47" s="11"/>
      <c r="AA47" s="63"/>
      <c r="AB47" s="51">
        <f>AB48</f>
        <v>2.03</v>
      </c>
      <c r="AC47" s="23">
        <v>0</v>
      </c>
    </row>
    <row r="48" spans="1:29" ht="31.5">
      <c r="A48" s="31"/>
      <c r="B48" s="25"/>
      <c r="C48" s="25"/>
      <c r="D48" s="25"/>
      <c r="E48" s="25"/>
      <c r="F48" s="25"/>
      <c r="G48" s="55" t="s">
        <v>211</v>
      </c>
      <c r="H48" s="38" t="s">
        <v>210</v>
      </c>
      <c r="I48" s="12"/>
      <c r="J48" s="12"/>
      <c r="K48" s="12"/>
      <c r="L48" s="12"/>
      <c r="M48" s="23"/>
      <c r="N48" s="29"/>
      <c r="O48" s="51">
        <v>0</v>
      </c>
      <c r="P48" s="11"/>
      <c r="Q48" s="11"/>
      <c r="R48" s="11"/>
      <c r="S48" s="18"/>
      <c r="T48" s="11"/>
      <c r="U48" s="11"/>
      <c r="V48" s="11"/>
      <c r="W48" s="18"/>
      <c r="X48" s="11"/>
      <c r="Y48" s="11"/>
      <c r="Z48" s="11"/>
      <c r="AA48" s="63"/>
      <c r="AB48" s="51">
        <f>AB49</f>
        <v>2.03</v>
      </c>
      <c r="AC48" s="23">
        <v>0</v>
      </c>
    </row>
    <row r="49" spans="1:29" ht="94.5">
      <c r="A49" s="31"/>
      <c r="B49" s="25"/>
      <c r="C49" s="25"/>
      <c r="D49" s="25"/>
      <c r="E49" s="25"/>
      <c r="F49" s="25"/>
      <c r="G49" s="55" t="s">
        <v>212</v>
      </c>
      <c r="H49" s="38" t="s">
        <v>276</v>
      </c>
      <c r="I49" s="12"/>
      <c r="J49" s="12"/>
      <c r="K49" s="12"/>
      <c r="L49" s="12"/>
      <c r="M49" s="23"/>
      <c r="N49" s="29"/>
      <c r="O49" s="51">
        <v>0</v>
      </c>
      <c r="P49" s="11"/>
      <c r="Q49" s="11"/>
      <c r="R49" s="11"/>
      <c r="S49" s="18"/>
      <c r="T49" s="11"/>
      <c r="U49" s="11"/>
      <c r="V49" s="11"/>
      <c r="W49" s="18"/>
      <c r="X49" s="11"/>
      <c r="Y49" s="11"/>
      <c r="Z49" s="11"/>
      <c r="AA49" s="63"/>
      <c r="AB49" s="51">
        <v>2.03</v>
      </c>
      <c r="AC49" s="23">
        <v>0</v>
      </c>
    </row>
    <row r="50" spans="1:29" ht="63">
      <c r="A50" s="31"/>
      <c r="B50" s="73" t="s">
        <v>17</v>
      </c>
      <c r="C50" s="73"/>
      <c r="D50" s="73"/>
      <c r="E50" s="73"/>
      <c r="F50" s="73"/>
      <c r="G50" s="55" t="s">
        <v>218</v>
      </c>
      <c r="H50" s="19" t="s">
        <v>44</v>
      </c>
      <c r="I50" s="65"/>
      <c r="J50" s="65"/>
      <c r="K50" s="65"/>
      <c r="L50" s="65"/>
      <c r="M50" s="23" t="e">
        <f>M51+#REF!+M55+M59</f>
        <v>#REF!</v>
      </c>
      <c r="N50" s="26" t="e">
        <f>N51+#REF!+N55+N59</f>
        <v>#REF!</v>
      </c>
      <c r="O50" s="51">
        <f>O51+O53+O55+O59</f>
        <v>53002400</v>
      </c>
      <c r="P50" s="75"/>
      <c r="Q50" s="75"/>
      <c r="R50" s="75"/>
      <c r="S50" s="18"/>
      <c r="T50" s="75"/>
      <c r="U50" s="75"/>
      <c r="V50" s="75"/>
      <c r="W50" s="18"/>
      <c r="X50" s="75"/>
      <c r="Y50" s="75"/>
      <c r="Z50" s="75"/>
      <c r="AA50" s="63">
        <v>350000</v>
      </c>
      <c r="AB50" s="51">
        <f>AB51+AB53+AB55+AB59</f>
        <v>56600787.92999999</v>
      </c>
      <c r="AC50" s="23">
        <f t="shared" si="0"/>
        <v>106.78910375756567</v>
      </c>
    </row>
    <row r="51" spans="1:29" ht="101.25" customHeight="1">
      <c r="A51" s="31"/>
      <c r="B51" s="25"/>
      <c r="C51" s="25"/>
      <c r="D51" s="25"/>
      <c r="E51" s="25"/>
      <c r="F51" s="25"/>
      <c r="G51" s="55" t="s">
        <v>219</v>
      </c>
      <c r="H51" s="19" t="s">
        <v>45</v>
      </c>
      <c r="I51" s="12"/>
      <c r="J51" s="12"/>
      <c r="K51" s="12"/>
      <c r="L51" s="12"/>
      <c r="M51" s="23">
        <f>M52</f>
        <v>350</v>
      </c>
      <c r="N51" s="29"/>
      <c r="O51" s="51">
        <f>O52</f>
        <v>133000</v>
      </c>
      <c r="P51" s="11"/>
      <c r="Q51" s="11"/>
      <c r="R51" s="11"/>
      <c r="S51" s="18"/>
      <c r="T51" s="11"/>
      <c r="U51" s="11"/>
      <c r="V51" s="11"/>
      <c r="W51" s="18"/>
      <c r="X51" s="11"/>
      <c r="Y51" s="11"/>
      <c r="Z51" s="11"/>
      <c r="AA51" s="63"/>
      <c r="AB51" s="51">
        <f>AB52</f>
        <v>133038</v>
      </c>
      <c r="AC51" s="23">
        <f t="shared" si="0"/>
        <v>100.02857142857142</v>
      </c>
    </row>
    <row r="52" spans="1:29" ht="82.5" customHeight="1">
      <c r="A52" s="31"/>
      <c r="B52" s="25"/>
      <c r="C52" s="25"/>
      <c r="D52" s="25"/>
      <c r="E52" s="25"/>
      <c r="F52" s="25"/>
      <c r="G52" s="55" t="s">
        <v>250</v>
      </c>
      <c r="H52" s="19" t="s">
        <v>46</v>
      </c>
      <c r="I52" s="12"/>
      <c r="J52" s="12"/>
      <c r="K52" s="12"/>
      <c r="L52" s="12"/>
      <c r="M52" s="23">
        <v>350</v>
      </c>
      <c r="N52" s="29"/>
      <c r="O52" s="51">
        <v>133000</v>
      </c>
      <c r="P52" s="11"/>
      <c r="Q52" s="11"/>
      <c r="R52" s="11"/>
      <c r="S52" s="18"/>
      <c r="T52" s="11"/>
      <c r="U52" s="11"/>
      <c r="V52" s="11"/>
      <c r="W52" s="18"/>
      <c r="X52" s="11"/>
      <c r="Y52" s="11"/>
      <c r="Z52" s="11"/>
      <c r="AA52" s="63"/>
      <c r="AB52" s="51">
        <v>133038</v>
      </c>
      <c r="AC52" s="23">
        <f t="shared" si="0"/>
        <v>100.02857142857142</v>
      </c>
    </row>
    <row r="53" spans="1:29" ht="47.25">
      <c r="A53" s="31"/>
      <c r="B53" s="25"/>
      <c r="C53" s="25"/>
      <c r="D53" s="25"/>
      <c r="E53" s="25"/>
      <c r="F53" s="25"/>
      <c r="G53" s="55" t="s">
        <v>267</v>
      </c>
      <c r="H53" s="19" t="s">
        <v>161</v>
      </c>
      <c r="I53" s="12"/>
      <c r="J53" s="12"/>
      <c r="K53" s="12"/>
      <c r="L53" s="12"/>
      <c r="M53" s="23"/>
      <c r="N53" s="29"/>
      <c r="O53" s="51">
        <f>O54</f>
        <v>3000000</v>
      </c>
      <c r="P53" s="11"/>
      <c r="Q53" s="11"/>
      <c r="R53" s="11"/>
      <c r="S53" s="18"/>
      <c r="T53" s="11"/>
      <c r="U53" s="11"/>
      <c r="V53" s="11"/>
      <c r="W53" s="18"/>
      <c r="X53" s="11"/>
      <c r="Y53" s="11"/>
      <c r="Z53" s="11"/>
      <c r="AA53" s="63"/>
      <c r="AB53" s="51">
        <f>AB54</f>
        <v>3441727.34</v>
      </c>
      <c r="AC53" s="23">
        <f t="shared" si="0"/>
        <v>114.72424466666666</v>
      </c>
    </row>
    <row r="54" spans="1:29" ht="63">
      <c r="A54" s="31"/>
      <c r="B54" s="25"/>
      <c r="C54" s="25"/>
      <c r="D54" s="25"/>
      <c r="E54" s="25"/>
      <c r="F54" s="25"/>
      <c r="G54" s="55" t="s">
        <v>268</v>
      </c>
      <c r="H54" s="19" t="s">
        <v>162</v>
      </c>
      <c r="I54" s="12"/>
      <c r="J54" s="12"/>
      <c r="K54" s="12"/>
      <c r="L54" s="12"/>
      <c r="M54" s="23"/>
      <c r="N54" s="29"/>
      <c r="O54" s="51">
        <v>3000000</v>
      </c>
      <c r="P54" s="11"/>
      <c r="Q54" s="11"/>
      <c r="R54" s="11"/>
      <c r="S54" s="18"/>
      <c r="T54" s="11"/>
      <c r="U54" s="11"/>
      <c r="V54" s="11"/>
      <c r="W54" s="18"/>
      <c r="X54" s="11"/>
      <c r="Y54" s="11"/>
      <c r="Z54" s="11"/>
      <c r="AA54" s="63"/>
      <c r="AB54" s="51">
        <v>3441727.34</v>
      </c>
      <c r="AC54" s="23">
        <f t="shared" si="0"/>
        <v>114.72424466666666</v>
      </c>
    </row>
    <row r="55" spans="1:29" ht="126.75" customHeight="1">
      <c r="A55" s="31"/>
      <c r="B55" s="73" t="s">
        <v>18</v>
      </c>
      <c r="C55" s="73"/>
      <c r="D55" s="73"/>
      <c r="E55" s="73"/>
      <c r="F55" s="73"/>
      <c r="G55" s="55" t="s">
        <v>220</v>
      </c>
      <c r="H55" s="19" t="s">
        <v>47</v>
      </c>
      <c r="I55" s="65"/>
      <c r="J55" s="65"/>
      <c r="K55" s="65"/>
      <c r="L55" s="65"/>
      <c r="M55" s="23">
        <f>M57+M58</f>
        <v>18650</v>
      </c>
      <c r="N55" s="26">
        <f>N57</f>
        <v>45</v>
      </c>
      <c r="O55" s="51">
        <f>O56+O57+O58</f>
        <v>48966400</v>
      </c>
      <c r="P55" s="75"/>
      <c r="Q55" s="75"/>
      <c r="R55" s="75"/>
      <c r="S55" s="18"/>
      <c r="T55" s="75"/>
      <c r="U55" s="75"/>
      <c r="V55" s="75"/>
      <c r="W55" s="18"/>
      <c r="X55" s="75"/>
      <c r="Y55" s="75"/>
      <c r="Z55" s="75"/>
      <c r="AA55" s="63">
        <v>350000</v>
      </c>
      <c r="AB55" s="51">
        <f>AB56+AB57+AB58</f>
        <v>52123461.04</v>
      </c>
      <c r="AC55" s="23">
        <f t="shared" si="0"/>
        <v>106.4474027904849</v>
      </c>
    </row>
    <row r="56" spans="1:29" ht="126">
      <c r="A56" s="31"/>
      <c r="B56" s="25"/>
      <c r="C56" s="25"/>
      <c r="D56" s="25"/>
      <c r="E56" s="25"/>
      <c r="F56" s="25"/>
      <c r="G56" s="55" t="s">
        <v>221</v>
      </c>
      <c r="H56" s="19" t="s">
        <v>134</v>
      </c>
      <c r="I56" s="12"/>
      <c r="J56" s="12"/>
      <c r="K56" s="12"/>
      <c r="L56" s="12"/>
      <c r="M56" s="23"/>
      <c r="N56" s="26"/>
      <c r="O56" s="51">
        <v>178000</v>
      </c>
      <c r="P56" s="11"/>
      <c r="Q56" s="11"/>
      <c r="R56" s="11"/>
      <c r="S56" s="18"/>
      <c r="T56" s="11"/>
      <c r="U56" s="11"/>
      <c r="V56" s="11"/>
      <c r="W56" s="18"/>
      <c r="X56" s="11"/>
      <c r="Y56" s="11"/>
      <c r="Z56" s="11"/>
      <c r="AA56" s="63"/>
      <c r="AB56" s="51">
        <v>178975.95</v>
      </c>
      <c r="AC56" s="23">
        <f t="shared" si="0"/>
        <v>100.54828651685395</v>
      </c>
    </row>
    <row r="57" spans="1:29" ht="110.25">
      <c r="A57" s="31"/>
      <c r="B57" s="73" t="s">
        <v>19</v>
      </c>
      <c r="C57" s="73"/>
      <c r="D57" s="73"/>
      <c r="E57" s="73"/>
      <c r="F57" s="73"/>
      <c r="G57" s="55" t="s">
        <v>222</v>
      </c>
      <c r="H57" s="19" t="s">
        <v>135</v>
      </c>
      <c r="I57" s="65"/>
      <c r="J57" s="65"/>
      <c r="K57" s="65"/>
      <c r="L57" s="65"/>
      <c r="M57" s="23">
        <v>7650</v>
      </c>
      <c r="N57" s="26">
        <v>45</v>
      </c>
      <c r="O57" s="51">
        <v>23012400</v>
      </c>
      <c r="P57" s="75"/>
      <c r="Q57" s="75"/>
      <c r="R57" s="75"/>
      <c r="S57" s="18"/>
      <c r="T57" s="75"/>
      <c r="U57" s="75"/>
      <c r="V57" s="75"/>
      <c r="W57" s="18"/>
      <c r="X57" s="75"/>
      <c r="Y57" s="75"/>
      <c r="Z57" s="75"/>
      <c r="AA57" s="63">
        <v>350000</v>
      </c>
      <c r="AB57" s="51">
        <v>23724219</v>
      </c>
      <c r="AC57" s="23">
        <f t="shared" si="0"/>
        <v>103.09319758043489</v>
      </c>
    </row>
    <row r="58" spans="1:29" ht="94.5">
      <c r="A58" s="31"/>
      <c r="B58" s="25"/>
      <c r="C58" s="25"/>
      <c r="D58" s="25"/>
      <c r="E58" s="25"/>
      <c r="F58" s="25"/>
      <c r="G58" s="55" t="s">
        <v>223</v>
      </c>
      <c r="H58" s="19" t="s">
        <v>48</v>
      </c>
      <c r="I58" s="12"/>
      <c r="J58" s="12"/>
      <c r="K58" s="12"/>
      <c r="L58" s="12"/>
      <c r="M58" s="23">
        <v>11000</v>
      </c>
      <c r="N58" s="29"/>
      <c r="O58" s="51">
        <v>25776000</v>
      </c>
      <c r="P58" s="11"/>
      <c r="Q58" s="11"/>
      <c r="R58" s="11"/>
      <c r="S58" s="18"/>
      <c r="T58" s="11"/>
      <c r="U58" s="11"/>
      <c r="V58" s="11"/>
      <c r="W58" s="18"/>
      <c r="X58" s="11"/>
      <c r="Y58" s="11"/>
      <c r="Z58" s="11"/>
      <c r="AA58" s="63"/>
      <c r="AB58" s="51">
        <v>28220266.09</v>
      </c>
      <c r="AC58" s="23">
        <f t="shared" si="0"/>
        <v>109.48272070918684</v>
      </c>
    </row>
    <row r="59" spans="1:29" ht="31.5">
      <c r="A59" s="31"/>
      <c r="B59" s="25"/>
      <c r="C59" s="25"/>
      <c r="D59" s="25"/>
      <c r="E59" s="25"/>
      <c r="F59" s="25"/>
      <c r="G59" s="55" t="s">
        <v>224</v>
      </c>
      <c r="H59" s="19" t="s">
        <v>49</v>
      </c>
      <c r="I59" s="12"/>
      <c r="J59" s="12"/>
      <c r="K59" s="12"/>
      <c r="L59" s="12"/>
      <c r="M59" s="23">
        <f>M60</f>
        <v>245</v>
      </c>
      <c r="N59" s="29"/>
      <c r="O59" s="51">
        <f>O60</f>
        <v>903000</v>
      </c>
      <c r="P59" s="11"/>
      <c r="Q59" s="11"/>
      <c r="R59" s="11"/>
      <c r="S59" s="18"/>
      <c r="T59" s="11"/>
      <c r="U59" s="11"/>
      <c r="V59" s="11"/>
      <c r="W59" s="18"/>
      <c r="X59" s="11"/>
      <c r="Y59" s="11"/>
      <c r="Z59" s="11"/>
      <c r="AA59" s="63"/>
      <c r="AB59" s="51">
        <f>AB60</f>
        <v>902561.55</v>
      </c>
      <c r="AC59" s="23">
        <f t="shared" si="0"/>
        <v>99.95144518272426</v>
      </c>
    </row>
    <row r="60" spans="1:29" ht="78.75">
      <c r="A60" s="31"/>
      <c r="B60" s="25"/>
      <c r="C60" s="25"/>
      <c r="D60" s="25"/>
      <c r="E60" s="25"/>
      <c r="F60" s="25"/>
      <c r="G60" s="55" t="s">
        <v>225</v>
      </c>
      <c r="H60" s="19" t="s">
        <v>50</v>
      </c>
      <c r="I60" s="12"/>
      <c r="J60" s="12"/>
      <c r="K60" s="12"/>
      <c r="L60" s="12"/>
      <c r="M60" s="23">
        <v>245</v>
      </c>
      <c r="N60" s="29"/>
      <c r="O60" s="51">
        <v>903000</v>
      </c>
      <c r="P60" s="11"/>
      <c r="Q60" s="11"/>
      <c r="R60" s="11"/>
      <c r="S60" s="18"/>
      <c r="T60" s="11"/>
      <c r="U60" s="11"/>
      <c r="V60" s="11"/>
      <c r="W60" s="18"/>
      <c r="X60" s="11"/>
      <c r="Y60" s="11"/>
      <c r="Z60" s="11"/>
      <c r="AA60" s="63"/>
      <c r="AB60" s="51">
        <v>902561.55</v>
      </c>
      <c r="AC60" s="23">
        <f t="shared" si="0"/>
        <v>99.95144518272426</v>
      </c>
    </row>
    <row r="61" spans="1:29" ht="31.5">
      <c r="A61" s="31"/>
      <c r="B61" s="25"/>
      <c r="C61" s="25"/>
      <c r="D61" s="25"/>
      <c r="E61" s="25"/>
      <c r="F61" s="25"/>
      <c r="G61" s="55" t="s">
        <v>226</v>
      </c>
      <c r="H61" s="19" t="s">
        <v>51</v>
      </c>
      <c r="I61" s="12"/>
      <c r="J61" s="12"/>
      <c r="K61" s="12"/>
      <c r="L61" s="12"/>
      <c r="M61" s="23" t="e">
        <f>#REF!</f>
        <v>#REF!</v>
      </c>
      <c r="N61" s="29"/>
      <c r="O61" s="51">
        <f>O62+O63+O64+O65+O66</f>
        <v>10427000</v>
      </c>
      <c r="P61" s="11"/>
      <c r="Q61" s="11"/>
      <c r="R61" s="11"/>
      <c r="S61" s="18"/>
      <c r="T61" s="11"/>
      <c r="U61" s="11"/>
      <c r="V61" s="11"/>
      <c r="W61" s="18"/>
      <c r="X61" s="11"/>
      <c r="Y61" s="11"/>
      <c r="Z61" s="11"/>
      <c r="AA61" s="63"/>
      <c r="AB61" s="51">
        <f>AB62+AB63+AB64+AB65+AB66</f>
        <v>10184543.86</v>
      </c>
      <c r="AC61" s="23">
        <f t="shared" si="0"/>
        <v>97.67472772609571</v>
      </c>
    </row>
    <row r="62" spans="1:29" ht="47.25">
      <c r="A62" s="31"/>
      <c r="B62" s="25"/>
      <c r="C62" s="25"/>
      <c r="D62" s="25"/>
      <c r="E62" s="25"/>
      <c r="F62" s="25"/>
      <c r="G62" s="55" t="s">
        <v>251</v>
      </c>
      <c r="H62" s="19" t="s">
        <v>163</v>
      </c>
      <c r="I62" s="12"/>
      <c r="J62" s="12"/>
      <c r="K62" s="12"/>
      <c r="L62" s="12"/>
      <c r="M62" s="23"/>
      <c r="N62" s="29"/>
      <c r="O62" s="51">
        <v>9800000</v>
      </c>
      <c r="P62" s="11"/>
      <c r="Q62" s="11"/>
      <c r="R62" s="11"/>
      <c r="S62" s="18"/>
      <c r="T62" s="11"/>
      <c r="U62" s="11"/>
      <c r="V62" s="11"/>
      <c r="W62" s="18"/>
      <c r="X62" s="11"/>
      <c r="Y62" s="11"/>
      <c r="Z62" s="11"/>
      <c r="AA62" s="63"/>
      <c r="AB62" s="51">
        <v>9538004.83</v>
      </c>
      <c r="AC62" s="23">
        <f t="shared" si="0"/>
        <v>97.32657989795919</v>
      </c>
    </row>
    <row r="63" spans="1:29" ht="47.25">
      <c r="A63" s="31"/>
      <c r="B63" s="25"/>
      <c r="C63" s="25"/>
      <c r="D63" s="25"/>
      <c r="E63" s="25"/>
      <c r="F63" s="25"/>
      <c r="G63" s="55" t="s">
        <v>265</v>
      </c>
      <c r="H63" s="19" t="s">
        <v>164</v>
      </c>
      <c r="I63" s="12"/>
      <c r="J63" s="12"/>
      <c r="K63" s="12"/>
      <c r="L63" s="12"/>
      <c r="M63" s="23"/>
      <c r="N63" s="29"/>
      <c r="O63" s="51">
        <v>72000</v>
      </c>
      <c r="P63" s="11"/>
      <c r="Q63" s="11"/>
      <c r="R63" s="11"/>
      <c r="S63" s="18"/>
      <c r="T63" s="11"/>
      <c r="U63" s="11"/>
      <c r="V63" s="11"/>
      <c r="W63" s="18"/>
      <c r="X63" s="11"/>
      <c r="Y63" s="11"/>
      <c r="Z63" s="11"/>
      <c r="AA63" s="63"/>
      <c r="AB63" s="51">
        <v>72141.87</v>
      </c>
      <c r="AC63" s="23">
        <f t="shared" si="0"/>
        <v>100.19704166666665</v>
      </c>
    </row>
    <row r="64" spans="1:29" ht="31.5">
      <c r="A64" s="31"/>
      <c r="B64" s="25"/>
      <c r="C64" s="25"/>
      <c r="D64" s="25"/>
      <c r="E64" s="25"/>
      <c r="F64" s="25"/>
      <c r="G64" s="55" t="s">
        <v>252</v>
      </c>
      <c r="H64" s="19" t="s">
        <v>165</v>
      </c>
      <c r="I64" s="12"/>
      <c r="J64" s="12"/>
      <c r="K64" s="12"/>
      <c r="L64" s="12"/>
      <c r="M64" s="23"/>
      <c r="N64" s="29"/>
      <c r="O64" s="51">
        <v>51000</v>
      </c>
      <c r="P64" s="11"/>
      <c r="Q64" s="11"/>
      <c r="R64" s="11"/>
      <c r="S64" s="18"/>
      <c r="T64" s="11"/>
      <c r="U64" s="11"/>
      <c r="V64" s="11"/>
      <c r="W64" s="18"/>
      <c r="X64" s="11"/>
      <c r="Y64" s="11"/>
      <c r="Z64" s="11"/>
      <c r="AA64" s="63"/>
      <c r="AB64" s="51">
        <v>54035.36</v>
      </c>
      <c r="AC64" s="23">
        <f t="shared" si="0"/>
        <v>105.95168627450981</v>
      </c>
    </row>
    <row r="65" spans="1:29" ht="31.5">
      <c r="A65" s="31"/>
      <c r="B65" s="25"/>
      <c r="C65" s="25"/>
      <c r="D65" s="25"/>
      <c r="E65" s="25"/>
      <c r="F65" s="25"/>
      <c r="G65" s="55" t="s">
        <v>253</v>
      </c>
      <c r="H65" s="19" t="s">
        <v>166</v>
      </c>
      <c r="I65" s="12"/>
      <c r="J65" s="12"/>
      <c r="K65" s="12"/>
      <c r="L65" s="12"/>
      <c r="M65" s="23"/>
      <c r="N65" s="29"/>
      <c r="O65" s="51">
        <v>503000</v>
      </c>
      <c r="P65" s="11"/>
      <c r="Q65" s="11"/>
      <c r="R65" s="11"/>
      <c r="S65" s="18"/>
      <c r="T65" s="11"/>
      <c r="U65" s="11"/>
      <c r="V65" s="11"/>
      <c r="W65" s="18"/>
      <c r="X65" s="11"/>
      <c r="Y65" s="11"/>
      <c r="Z65" s="11"/>
      <c r="AA65" s="63"/>
      <c r="AB65" s="51">
        <v>519526.24</v>
      </c>
      <c r="AC65" s="23">
        <f t="shared" si="0"/>
        <v>103.28553479125249</v>
      </c>
    </row>
    <row r="66" spans="1:29" ht="31.5">
      <c r="A66" s="31"/>
      <c r="B66" s="25"/>
      <c r="C66" s="25"/>
      <c r="D66" s="25"/>
      <c r="E66" s="25"/>
      <c r="F66" s="25"/>
      <c r="G66" s="55" t="s">
        <v>254</v>
      </c>
      <c r="H66" s="19" t="s">
        <v>167</v>
      </c>
      <c r="I66" s="12"/>
      <c r="J66" s="12"/>
      <c r="K66" s="12"/>
      <c r="L66" s="12"/>
      <c r="M66" s="23"/>
      <c r="N66" s="29"/>
      <c r="O66" s="51">
        <v>1000</v>
      </c>
      <c r="P66" s="11"/>
      <c r="Q66" s="11"/>
      <c r="R66" s="11"/>
      <c r="S66" s="18"/>
      <c r="T66" s="11"/>
      <c r="U66" s="11"/>
      <c r="V66" s="11"/>
      <c r="W66" s="18"/>
      <c r="X66" s="11"/>
      <c r="Y66" s="11"/>
      <c r="Z66" s="11"/>
      <c r="AA66" s="63"/>
      <c r="AB66" s="51">
        <v>835.56</v>
      </c>
      <c r="AC66" s="23">
        <f t="shared" si="0"/>
        <v>83.556</v>
      </c>
    </row>
    <row r="67" spans="1:29" ht="47.25">
      <c r="A67" s="31"/>
      <c r="B67" s="25"/>
      <c r="C67" s="25"/>
      <c r="D67" s="25"/>
      <c r="E67" s="25"/>
      <c r="F67" s="25"/>
      <c r="G67" s="55" t="s">
        <v>227</v>
      </c>
      <c r="H67" s="19" t="s">
        <v>108</v>
      </c>
      <c r="I67" s="12"/>
      <c r="J67" s="12"/>
      <c r="K67" s="12"/>
      <c r="L67" s="12"/>
      <c r="M67" s="23"/>
      <c r="N67" s="29"/>
      <c r="O67" s="51">
        <f>O68+O69</f>
        <v>106614000</v>
      </c>
      <c r="P67" s="11"/>
      <c r="Q67" s="11"/>
      <c r="R67" s="11"/>
      <c r="S67" s="18"/>
      <c r="T67" s="11"/>
      <c r="U67" s="11"/>
      <c r="V67" s="11"/>
      <c r="W67" s="18"/>
      <c r="X67" s="11"/>
      <c r="Y67" s="11"/>
      <c r="Z67" s="11"/>
      <c r="AA67" s="63"/>
      <c r="AB67" s="51">
        <f>AB68+AB69</f>
        <v>107260126.61999999</v>
      </c>
      <c r="AC67" s="23">
        <f t="shared" si="0"/>
        <v>100.60604293995159</v>
      </c>
    </row>
    <row r="68" spans="1:29" ht="47.25">
      <c r="A68" s="31"/>
      <c r="B68" s="25"/>
      <c r="C68" s="25"/>
      <c r="D68" s="25"/>
      <c r="E68" s="25"/>
      <c r="F68" s="25"/>
      <c r="G68" s="55" t="s">
        <v>228</v>
      </c>
      <c r="H68" s="19" t="s">
        <v>136</v>
      </c>
      <c r="I68" s="12"/>
      <c r="J68" s="12"/>
      <c r="K68" s="12"/>
      <c r="L68" s="12"/>
      <c r="M68" s="23"/>
      <c r="N68" s="29"/>
      <c r="O68" s="51">
        <v>3757000</v>
      </c>
      <c r="P68" s="11"/>
      <c r="Q68" s="11"/>
      <c r="R68" s="11"/>
      <c r="S68" s="18"/>
      <c r="T68" s="11"/>
      <c r="U68" s="11"/>
      <c r="V68" s="11"/>
      <c r="W68" s="18"/>
      <c r="X68" s="11"/>
      <c r="Y68" s="11"/>
      <c r="Z68" s="11"/>
      <c r="AA68" s="63"/>
      <c r="AB68" s="51">
        <v>4396057.05</v>
      </c>
      <c r="AC68" s="23">
        <f t="shared" si="0"/>
        <v>117.00976976310886</v>
      </c>
    </row>
    <row r="69" spans="1:29" ht="31.5">
      <c r="A69" s="31"/>
      <c r="B69" s="25"/>
      <c r="C69" s="25"/>
      <c r="D69" s="25"/>
      <c r="E69" s="25"/>
      <c r="F69" s="25"/>
      <c r="G69" s="55" t="s">
        <v>255</v>
      </c>
      <c r="H69" s="19" t="s">
        <v>168</v>
      </c>
      <c r="I69" s="12"/>
      <c r="J69" s="12"/>
      <c r="K69" s="12"/>
      <c r="L69" s="12"/>
      <c r="M69" s="23"/>
      <c r="N69" s="29"/>
      <c r="O69" s="51">
        <v>102857000</v>
      </c>
      <c r="P69" s="11"/>
      <c r="Q69" s="11"/>
      <c r="R69" s="11"/>
      <c r="S69" s="18"/>
      <c r="T69" s="11"/>
      <c r="U69" s="11"/>
      <c r="V69" s="11"/>
      <c r="W69" s="18"/>
      <c r="X69" s="11"/>
      <c r="Y69" s="11"/>
      <c r="Z69" s="11"/>
      <c r="AA69" s="63"/>
      <c r="AB69" s="51">
        <v>102864069.57</v>
      </c>
      <c r="AC69" s="23">
        <f t="shared" si="0"/>
        <v>100.00687320260167</v>
      </c>
    </row>
    <row r="70" spans="1:29" ht="47.25">
      <c r="A70" s="31"/>
      <c r="B70" s="25"/>
      <c r="C70" s="25"/>
      <c r="D70" s="25"/>
      <c r="E70" s="25"/>
      <c r="F70" s="25"/>
      <c r="G70" s="55" t="s">
        <v>229</v>
      </c>
      <c r="H70" s="19" t="s">
        <v>52</v>
      </c>
      <c r="I70" s="12"/>
      <c r="J70" s="12"/>
      <c r="K70" s="12"/>
      <c r="L70" s="12"/>
      <c r="M70" s="23">
        <f>M71+M73+M75</f>
        <v>45599</v>
      </c>
      <c r="N70" s="29"/>
      <c r="O70" s="51">
        <f>O71+O73+O75</f>
        <v>51155700</v>
      </c>
      <c r="P70" s="11"/>
      <c r="Q70" s="11"/>
      <c r="R70" s="11"/>
      <c r="S70" s="18"/>
      <c r="T70" s="11"/>
      <c r="U70" s="11"/>
      <c r="V70" s="11"/>
      <c r="W70" s="18"/>
      <c r="X70" s="11"/>
      <c r="Y70" s="11"/>
      <c r="Z70" s="11"/>
      <c r="AA70" s="63"/>
      <c r="AB70" s="51">
        <f>AB71+AB73+AB75</f>
        <v>110677318.27</v>
      </c>
      <c r="AC70" s="23">
        <f t="shared" si="0"/>
        <v>216.3538340204513</v>
      </c>
    </row>
    <row r="71" spans="1:29" ht="15.75">
      <c r="A71" s="31"/>
      <c r="B71" s="25"/>
      <c r="C71" s="25"/>
      <c r="D71" s="25"/>
      <c r="E71" s="25"/>
      <c r="F71" s="25"/>
      <c r="G71" s="55" t="s">
        <v>230</v>
      </c>
      <c r="H71" s="19" t="s">
        <v>78</v>
      </c>
      <c r="I71" s="12"/>
      <c r="J71" s="12"/>
      <c r="K71" s="12"/>
      <c r="L71" s="12"/>
      <c r="M71" s="23">
        <f>M72</f>
        <v>40000</v>
      </c>
      <c r="N71" s="29"/>
      <c r="O71" s="51">
        <f>O72</f>
        <v>40000000</v>
      </c>
      <c r="P71" s="11"/>
      <c r="Q71" s="11"/>
      <c r="R71" s="11"/>
      <c r="S71" s="18"/>
      <c r="T71" s="11"/>
      <c r="U71" s="11"/>
      <c r="V71" s="11"/>
      <c r="W71" s="18"/>
      <c r="X71" s="11"/>
      <c r="Y71" s="11"/>
      <c r="Z71" s="11"/>
      <c r="AA71" s="63"/>
      <c r="AB71" s="51">
        <f>AB72</f>
        <v>46330906.63</v>
      </c>
      <c r="AC71" s="23">
        <f t="shared" si="0"/>
        <v>115.827266575</v>
      </c>
    </row>
    <row r="72" spans="1:29" ht="47.25">
      <c r="A72" s="31"/>
      <c r="B72" s="25"/>
      <c r="C72" s="25"/>
      <c r="D72" s="25"/>
      <c r="E72" s="25"/>
      <c r="F72" s="25"/>
      <c r="G72" s="55" t="s">
        <v>231</v>
      </c>
      <c r="H72" s="19" t="s">
        <v>53</v>
      </c>
      <c r="I72" s="12"/>
      <c r="J72" s="12"/>
      <c r="K72" s="12"/>
      <c r="L72" s="12"/>
      <c r="M72" s="23">
        <v>40000</v>
      </c>
      <c r="N72" s="29"/>
      <c r="O72" s="51">
        <v>40000000</v>
      </c>
      <c r="P72" s="11"/>
      <c r="Q72" s="11"/>
      <c r="R72" s="11"/>
      <c r="S72" s="18"/>
      <c r="T72" s="11"/>
      <c r="U72" s="11"/>
      <c r="V72" s="11"/>
      <c r="W72" s="18"/>
      <c r="X72" s="11"/>
      <c r="Y72" s="11"/>
      <c r="Z72" s="11"/>
      <c r="AA72" s="63"/>
      <c r="AB72" s="51">
        <v>46330906.63</v>
      </c>
      <c r="AC72" s="23">
        <f t="shared" si="0"/>
        <v>115.827266575</v>
      </c>
    </row>
    <row r="73" spans="1:29" ht="112.5" customHeight="1">
      <c r="A73" s="31"/>
      <c r="B73" s="25"/>
      <c r="C73" s="25"/>
      <c r="D73" s="25"/>
      <c r="E73" s="25"/>
      <c r="F73" s="25"/>
      <c r="G73" s="55" t="s">
        <v>232</v>
      </c>
      <c r="H73" s="19" t="s">
        <v>54</v>
      </c>
      <c r="I73" s="12"/>
      <c r="J73" s="12"/>
      <c r="K73" s="12"/>
      <c r="L73" s="12"/>
      <c r="M73" s="23">
        <f>M74</f>
        <v>5000</v>
      </c>
      <c r="N73" s="29"/>
      <c r="O73" s="51">
        <f>O74</f>
        <v>9095000</v>
      </c>
      <c r="P73" s="11"/>
      <c r="Q73" s="11"/>
      <c r="R73" s="11"/>
      <c r="S73" s="18"/>
      <c r="T73" s="11"/>
      <c r="U73" s="11"/>
      <c r="V73" s="11"/>
      <c r="W73" s="18"/>
      <c r="X73" s="11"/>
      <c r="Y73" s="11"/>
      <c r="Z73" s="11"/>
      <c r="AA73" s="63"/>
      <c r="AB73" s="51">
        <f>AB74</f>
        <v>62051059.43</v>
      </c>
      <c r="AC73" s="23">
        <f t="shared" si="0"/>
        <v>682.2546391423859</v>
      </c>
    </row>
    <row r="74" spans="1:29" ht="126">
      <c r="A74" s="31"/>
      <c r="B74" s="25"/>
      <c r="C74" s="25"/>
      <c r="D74" s="25"/>
      <c r="E74" s="25"/>
      <c r="F74" s="25"/>
      <c r="G74" s="55" t="s">
        <v>233</v>
      </c>
      <c r="H74" s="19" t="s">
        <v>137</v>
      </c>
      <c r="I74" s="12"/>
      <c r="J74" s="12"/>
      <c r="K74" s="12"/>
      <c r="L74" s="12"/>
      <c r="M74" s="23">
        <v>5000</v>
      </c>
      <c r="N74" s="29"/>
      <c r="O74" s="51">
        <v>9095000</v>
      </c>
      <c r="P74" s="11"/>
      <c r="Q74" s="11"/>
      <c r="R74" s="11"/>
      <c r="S74" s="18"/>
      <c r="T74" s="11"/>
      <c r="U74" s="11"/>
      <c r="V74" s="11"/>
      <c r="W74" s="18"/>
      <c r="X74" s="11"/>
      <c r="Y74" s="11"/>
      <c r="Z74" s="11"/>
      <c r="AA74" s="63"/>
      <c r="AB74" s="51">
        <v>62051059.43</v>
      </c>
      <c r="AC74" s="23">
        <f t="shared" si="0"/>
        <v>682.2546391423859</v>
      </c>
    </row>
    <row r="75" spans="1:29" ht="78.75">
      <c r="A75" s="31"/>
      <c r="B75" s="25"/>
      <c r="C75" s="25"/>
      <c r="D75" s="25"/>
      <c r="E75" s="25"/>
      <c r="F75" s="25"/>
      <c r="G75" s="55" t="s">
        <v>234</v>
      </c>
      <c r="H75" s="19" t="s">
        <v>55</v>
      </c>
      <c r="I75" s="12"/>
      <c r="J75" s="12"/>
      <c r="K75" s="12"/>
      <c r="L75" s="12"/>
      <c r="M75" s="23">
        <f>M76</f>
        <v>599</v>
      </c>
      <c r="N75" s="29"/>
      <c r="O75" s="51">
        <f>O76</f>
        <v>2060700</v>
      </c>
      <c r="P75" s="11"/>
      <c r="Q75" s="11"/>
      <c r="R75" s="11"/>
      <c r="S75" s="18"/>
      <c r="T75" s="11"/>
      <c r="U75" s="11"/>
      <c r="V75" s="11"/>
      <c r="W75" s="18"/>
      <c r="X75" s="11"/>
      <c r="Y75" s="11"/>
      <c r="Z75" s="11"/>
      <c r="AA75" s="63"/>
      <c r="AB75" s="51">
        <f>AB76</f>
        <v>2295352.21</v>
      </c>
      <c r="AC75" s="23">
        <f t="shared" si="0"/>
        <v>111.38701460668705</v>
      </c>
    </row>
    <row r="76" spans="1:29" ht="63">
      <c r="A76" s="31"/>
      <c r="B76" s="25"/>
      <c r="C76" s="25"/>
      <c r="D76" s="25"/>
      <c r="E76" s="25"/>
      <c r="F76" s="25"/>
      <c r="G76" s="55" t="s">
        <v>235</v>
      </c>
      <c r="H76" s="19" t="s">
        <v>138</v>
      </c>
      <c r="I76" s="12"/>
      <c r="J76" s="12"/>
      <c r="K76" s="12"/>
      <c r="L76" s="12"/>
      <c r="M76" s="23">
        <v>599</v>
      </c>
      <c r="N76" s="29"/>
      <c r="O76" s="51">
        <v>2060700</v>
      </c>
      <c r="P76" s="11"/>
      <c r="Q76" s="11"/>
      <c r="R76" s="11"/>
      <c r="S76" s="18"/>
      <c r="T76" s="11"/>
      <c r="U76" s="11"/>
      <c r="V76" s="11"/>
      <c r="W76" s="18"/>
      <c r="X76" s="11"/>
      <c r="Y76" s="11"/>
      <c r="Z76" s="11"/>
      <c r="AA76" s="63"/>
      <c r="AB76" s="51">
        <v>2295352.21</v>
      </c>
      <c r="AC76" s="23">
        <f t="shared" si="0"/>
        <v>111.38701460668705</v>
      </c>
    </row>
    <row r="77" spans="1:29" ht="31.5">
      <c r="A77" s="31"/>
      <c r="B77" s="25"/>
      <c r="C77" s="25"/>
      <c r="D77" s="25"/>
      <c r="E77" s="25"/>
      <c r="F77" s="25"/>
      <c r="G77" s="55" t="s">
        <v>236</v>
      </c>
      <c r="H77" s="19" t="s">
        <v>56</v>
      </c>
      <c r="I77" s="12"/>
      <c r="J77" s="12"/>
      <c r="K77" s="12"/>
      <c r="L77" s="12"/>
      <c r="M77" s="23" t="e">
        <f>M78+M81+#REF!+M83+M88+#REF!+M93</f>
        <v>#REF!</v>
      </c>
      <c r="N77" s="29"/>
      <c r="O77" s="51">
        <f>O78+O81+O82+O83+O88+O89+O90+O91+O92+O93</f>
        <v>5073000</v>
      </c>
      <c r="P77" s="11"/>
      <c r="Q77" s="11"/>
      <c r="R77" s="11"/>
      <c r="S77" s="18"/>
      <c r="T77" s="11"/>
      <c r="U77" s="11"/>
      <c r="V77" s="11"/>
      <c r="W77" s="18"/>
      <c r="X77" s="11"/>
      <c r="Y77" s="11"/>
      <c r="Z77" s="11"/>
      <c r="AA77" s="63"/>
      <c r="AB77" s="51">
        <f>AB78+AB81+AB82+AB83+AB88+AB89+AB90+AB91+AB92+AB93</f>
        <v>5933041.18</v>
      </c>
      <c r="AC77" s="23">
        <f t="shared" si="0"/>
        <v>116.9533053420067</v>
      </c>
    </row>
    <row r="78" spans="1:29" ht="34.5" customHeight="1">
      <c r="A78" s="31"/>
      <c r="B78" s="25"/>
      <c r="C78" s="25"/>
      <c r="D78" s="25"/>
      <c r="E78" s="25"/>
      <c r="F78" s="25"/>
      <c r="G78" s="55" t="s">
        <v>237</v>
      </c>
      <c r="H78" s="19" t="s">
        <v>57</v>
      </c>
      <c r="I78" s="12"/>
      <c r="J78" s="12"/>
      <c r="K78" s="12"/>
      <c r="L78" s="12"/>
      <c r="M78" s="23">
        <f>M79+M80</f>
        <v>45</v>
      </c>
      <c r="N78" s="29"/>
      <c r="O78" s="51">
        <f>O79+O80</f>
        <v>143000</v>
      </c>
      <c r="P78" s="11"/>
      <c r="Q78" s="11"/>
      <c r="R78" s="11"/>
      <c r="S78" s="18"/>
      <c r="T78" s="11"/>
      <c r="U78" s="11"/>
      <c r="V78" s="11"/>
      <c r="W78" s="18"/>
      <c r="X78" s="11"/>
      <c r="Y78" s="11"/>
      <c r="Z78" s="11"/>
      <c r="AA78" s="63"/>
      <c r="AB78" s="51">
        <f>AB79+AB80</f>
        <v>164689.69999999998</v>
      </c>
      <c r="AC78" s="23">
        <f t="shared" si="0"/>
        <v>115.16762237762237</v>
      </c>
    </row>
    <row r="79" spans="1:29" ht="157.5">
      <c r="A79" s="31"/>
      <c r="B79" s="25"/>
      <c r="C79" s="25"/>
      <c r="D79" s="25"/>
      <c r="E79" s="25"/>
      <c r="F79" s="25"/>
      <c r="G79" s="55" t="s">
        <v>238</v>
      </c>
      <c r="H79" s="19" t="s">
        <v>58</v>
      </c>
      <c r="I79" s="12"/>
      <c r="J79" s="12"/>
      <c r="K79" s="12"/>
      <c r="L79" s="12"/>
      <c r="M79" s="23">
        <v>14</v>
      </c>
      <c r="N79" s="29"/>
      <c r="O79" s="51">
        <v>123000</v>
      </c>
      <c r="P79" s="11"/>
      <c r="Q79" s="11"/>
      <c r="R79" s="11"/>
      <c r="S79" s="18"/>
      <c r="T79" s="11"/>
      <c r="U79" s="11"/>
      <c r="V79" s="11"/>
      <c r="W79" s="18"/>
      <c r="X79" s="11"/>
      <c r="Y79" s="11"/>
      <c r="Z79" s="11"/>
      <c r="AA79" s="63"/>
      <c r="AB79" s="51">
        <v>140317.3</v>
      </c>
      <c r="AC79" s="23">
        <f t="shared" si="0"/>
        <v>114.07910569105691</v>
      </c>
    </row>
    <row r="80" spans="1:29" ht="78.75">
      <c r="A80" s="31"/>
      <c r="B80" s="25"/>
      <c r="C80" s="25"/>
      <c r="D80" s="25"/>
      <c r="E80" s="25"/>
      <c r="F80" s="25"/>
      <c r="G80" s="55" t="s">
        <v>239</v>
      </c>
      <c r="H80" s="19" t="s">
        <v>59</v>
      </c>
      <c r="I80" s="12"/>
      <c r="J80" s="12"/>
      <c r="K80" s="12"/>
      <c r="L80" s="12"/>
      <c r="M80" s="23">
        <v>31</v>
      </c>
      <c r="N80" s="29"/>
      <c r="O80" s="51">
        <v>20000</v>
      </c>
      <c r="P80" s="11"/>
      <c r="Q80" s="11"/>
      <c r="R80" s="11"/>
      <c r="S80" s="18"/>
      <c r="T80" s="11"/>
      <c r="U80" s="11"/>
      <c r="V80" s="11"/>
      <c r="W80" s="18"/>
      <c r="X80" s="11"/>
      <c r="Y80" s="11"/>
      <c r="Z80" s="11"/>
      <c r="AA80" s="63"/>
      <c r="AB80" s="51">
        <v>24372.4</v>
      </c>
      <c r="AC80" s="23">
        <f t="shared" si="0"/>
        <v>121.86200000000001</v>
      </c>
    </row>
    <row r="81" spans="1:29" ht="94.5">
      <c r="A81" s="31"/>
      <c r="B81" s="25"/>
      <c r="C81" s="25"/>
      <c r="D81" s="25"/>
      <c r="E81" s="25"/>
      <c r="F81" s="25"/>
      <c r="G81" s="55" t="s">
        <v>240</v>
      </c>
      <c r="H81" s="20" t="s">
        <v>60</v>
      </c>
      <c r="I81" s="12"/>
      <c r="J81" s="12"/>
      <c r="K81" s="12"/>
      <c r="L81" s="12"/>
      <c r="M81" s="23">
        <v>200</v>
      </c>
      <c r="N81" s="29"/>
      <c r="O81" s="51">
        <v>81000</v>
      </c>
      <c r="P81" s="11"/>
      <c r="Q81" s="11"/>
      <c r="R81" s="11"/>
      <c r="S81" s="18"/>
      <c r="T81" s="11"/>
      <c r="U81" s="11"/>
      <c r="V81" s="11"/>
      <c r="W81" s="18"/>
      <c r="X81" s="11"/>
      <c r="Y81" s="11"/>
      <c r="Z81" s="11"/>
      <c r="AA81" s="63"/>
      <c r="AB81" s="51">
        <v>81000</v>
      </c>
      <c r="AC81" s="23">
        <f aca="true" t="shared" si="1" ref="AC81:AC93">AB81/O81*100</f>
        <v>100</v>
      </c>
    </row>
    <row r="82" spans="1:29" ht="78.75">
      <c r="A82" s="31"/>
      <c r="B82" s="25"/>
      <c r="C82" s="25"/>
      <c r="D82" s="25"/>
      <c r="E82" s="25"/>
      <c r="F82" s="25"/>
      <c r="G82" s="55" t="s">
        <v>256</v>
      </c>
      <c r="H82" s="20" t="s">
        <v>169</v>
      </c>
      <c r="I82" s="12"/>
      <c r="J82" s="12"/>
      <c r="K82" s="12"/>
      <c r="L82" s="12"/>
      <c r="M82" s="23"/>
      <c r="N82" s="29"/>
      <c r="O82" s="51">
        <v>94000</v>
      </c>
      <c r="P82" s="11"/>
      <c r="Q82" s="11"/>
      <c r="R82" s="11"/>
      <c r="S82" s="18"/>
      <c r="T82" s="11"/>
      <c r="U82" s="11"/>
      <c r="V82" s="11"/>
      <c r="W82" s="18"/>
      <c r="X82" s="11"/>
      <c r="Y82" s="11"/>
      <c r="Z82" s="11"/>
      <c r="AA82" s="63"/>
      <c r="AB82" s="51">
        <v>143722.93</v>
      </c>
      <c r="AC82" s="23">
        <f t="shared" si="1"/>
        <v>152.8967340425532</v>
      </c>
    </row>
    <row r="83" spans="1:29" ht="141.75">
      <c r="A83" s="31"/>
      <c r="B83" s="25"/>
      <c r="C83" s="25"/>
      <c r="D83" s="25"/>
      <c r="E83" s="25"/>
      <c r="F83" s="25"/>
      <c r="G83" s="55" t="s">
        <v>277</v>
      </c>
      <c r="H83" s="20" t="s">
        <v>278</v>
      </c>
      <c r="I83" s="12"/>
      <c r="J83" s="12"/>
      <c r="K83" s="12"/>
      <c r="L83" s="12"/>
      <c r="M83" s="23">
        <f>M86+M87</f>
        <v>742</v>
      </c>
      <c r="N83" s="29"/>
      <c r="O83" s="51">
        <f>O84+O85+O86+O87</f>
        <v>1845000</v>
      </c>
      <c r="P83" s="11"/>
      <c r="Q83" s="11"/>
      <c r="R83" s="11"/>
      <c r="S83" s="18"/>
      <c r="T83" s="11"/>
      <c r="U83" s="11"/>
      <c r="V83" s="11"/>
      <c r="W83" s="18"/>
      <c r="X83" s="11"/>
      <c r="Y83" s="11"/>
      <c r="Z83" s="11"/>
      <c r="AA83" s="63"/>
      <c r="AB83" s="51">
        <f>AB84+AB85+AB86+AB87</f>
        <v>2132950</v>
      </c>
      <c r="AC83" s="23">
        <f t="shared" si="1"/>
        <v>115.60704607046071</v>
      </c>
    </row>
    <row r="84" spans="1:29" ht="47.25">
      <c r="A84" s="31"/>
      <c r="B84" s="25"/>
      <c r="C84" s="25"/>
      <c r="D84" s="25"/>
      <c r="E84" s="25"/>
      <c r="F84" s="25"/>
      <c r="G84" s="55" t="s">
        <v>279</v>
      </c>
      <c r="H84" s="20" t="s">
        <v>132</v>
      </c>
      <c r="I84" s="12"/>
      <c r="J84" s="12"/>
      <c r="K84" s="12"/>
      <c r="L84" s="12"/>
      <c r="M84" s="23"/>
      <c r="N84" s="29"/>
      <c r="O84" s="51">
        <v>0</v>
      </c>
      <c r="P84" s="11"/>
      <c r="Q84" s="11"/>
      <c r="R84" s="11"/>
      <c r="S84" s="18"/>
      <c r="T84" s="11"/>
      <c r="U84" s="11"/>
      <c r="V84" s="11"/>
      <c r="W84" s="18"/>
      <c r="X84" s="11"/>
      <c r="Y84" s="11"/>
      <c r="Z84" s="11"/>
      <c r="AA84" s="63"/>
      <c r="AB84" s="51">
        <v>0</v>
      </c>
      <c r="AC84" s="23">
        <v>0</v>
      </c>
    </row>
    <row r="85" spans="1:29" ht="63">
      <c r="A85" s="31"/>
      <c r="B85" s="25"/>
      <c r="C85" s="25"/>
      <c r="D85" s="25"/>
      <c r="E85" s="25"/>
      <c r="F85" s="25"/>
      <c r="G85" s="55" t="s">
        <v>280</v>
      </c>
      <c r="H85" s="20" t="s">
        <v>109</v>
      </c>
      <c r="I85" s="12"/>
      <c r="J85" s="12"/>
      <c r="K85" s="12"/>
      <c r="L85" s="12"/>
      <c r="M85" s="23"/>
      <c r="N85" s="29"/>
      <c r="O85" s="51">
        <v>204000</v>
      </c>
      <c r="P85" s="11"/>
      <c r="Q85" s="11"/>
      <c r="R85" s="11"/>
      <c r="S85" s="18"/>
      <c r="T85" s="11"/>
      <c r="U85" s="11"/>
      <c r="V85" s="11"/>
      <c r="W85" s="18"/>
      <c r="X85" s="11"/>
      <c r="Y85" s="11"/>
      <c r="Z85" s="11"/>
      <c r="AA85" s="63"/>
      <c r="AB85" s="51">
        <v>214050</v>
      </c>
      <c r="AC85" s="23">
        <f t="shared" si="1"/>
        <v>104.9264705882353</v>
      </c>
    </row>
    <row r="86" spans="1:29" ht="47.25">
      <c r="A86" s="31"/>
      <c r="B86" s="25"/>
      <c r="C86" s="25"/>
      <c r="D86" s="25"/>
      <c r="E86" s="25"/>
      <c r="F86" s="25"/>
      <c r="G86" s="55" t="s">
        <v>241</v>
      </c>
      <c r="H86" s="20" t="s">
        <v>61</v>
      </c>
      <c r="I86" s="12"/>
      <c r="J86" s="12"/>
      <c r="K86" s="12"/>
      <c r="L86" s="12"/>
      <c r="M86" s="23">
        <v>700</v>
      </c>
      <c r="N86" s="29"/>
      <c r="O86" s="51">
        <v>1612000</v>
      </c>
      <c r="P86" s="11"/>
      <c r="Q86" s="11"/>
      <c r="R86" s="11"/>
      <c r="S86" s="18"/>
      <c r="T86" s="11"/>
      <c r="U86" s="11"/>
      <c r="V86" s="11"/>
      <c r="W86" s="18"/>
      <c r="X86" s="11"/>
      <c r="Y86" s="11"/>
      <c r="Z86" s="11"/>
      <c r="AA86" s="63"/>
      <c r="AB86" s="51">
        <v>1887500</v>
      </c>
      <c r="AC86" s="23">
        <f t="shared" si="1"/>
        <v>117.09057071960298</v>
      </c>
    </row>
    <row r="87" spans="1:29" ht="31.5">
      <c r="A87" s="31"/>
      <c r="B87" s="25"/>
      <c r="C87" s="25"/>
      <c r="D87" s="25"/>
      <c r="E87" s="25"/>
      <c r="F87" s="25"/>
      <c r="G87" s="55" t="s">
        <v>242</v>
      </c>
      <c r="H87" s="20" t="s">
        <v>76</v>
      </c>
      <c r="I87" s="12"/>
      <c r="J87" s="12"/>
      <c r="K87" s="12"/>
      <c r="L87" s="12"/>
      <c r="M87" s="23">
        <v>42</v>
      </c>
      <c r="N87" s="29"/>
      <c r="O87" s="51">
        <v>29000</v>
      </c>
      <c r="P87" s="11"/>
      <c r="Q87" s="11"/>
      <c r="R87" s="11"/>
      <c r="S87" s="18"/>
      <c r="T87" s="11"/>
      <c r="U87" s="11"/>
      <c r="V87" s="11"/>
      <c r="W87" s="18"/>
      <c r="X87" s="11"/>
      <c r="Y87" s="11"/>
      <c r="Z87" s="11"/>
      <c r="AA87" s="63"/>
      <c r="AB87" s="51">
        <v>31400</v>
      </c>
      <c r="AC87" s="23">
        <f t="shared" si="1"/>
        <v>108.27586206896551</v>
      </c>
    </row>
    <row r="88" spans="1:29" ht="78.75">
      <c r="A88" s="31"/>
      <c r="B88" s="25"/>
      <c r="C88" s="25"/>
      <c r="D88" s="25"/>
      <c r="E88" s="25"/>
      <c r="F88" s="25"/>
      <c r="G88" s="55" t="s">
        <v>243</v>
      </c>
      <c r="H88" s="20" t="s">
        <v>62</v>
      </c>
      <c r="I88" s="12"/>
      <c r="J88" s="12"/>
      <c r="K88" s="12"/>
      <c r="L88" s="12"/>
      <c r="M88" s="23">
        <v>350</v>
      </c>
      <c r="N88" s="29"/>
      <c r="O88" s="51">
        <v>714000</v>
      </c>
      <c r="P88" s="11"/>
      <c r="Q88" s="11"/>
      <c r="R88" s="11"/>
      <c r="S88" s="18"/>
      <c r="T88" s="11"/>
      <c r="U88" s="11"/>
      <c r="V88" s="11"/>
      <c r="W88" s="18"/>
      <c r="X88" s="11"/>
      <c r="Y88" s="11"/>
      <c r="Z88" s="11"/>
      <c r="AA88" s="63"/>
      <c r="AB88" s="51">
        <v>753971.25</v>
      </c>
      <c r="AC88" s="23">
        <f t="shared" si="1"/>
        <v>105.59821428571428</v>
      </c>
    </row>
    <row r="89" spans="1:29" ht="78.75">
      <c r="A89" s="31"/>
      <c r="B89" s="25"/>
      <c r="C89" s="25"/>
      <c r="D89" s="25"/>
      <c r="E89" s="25"/>
      <c r="F89" s="25"/>
      <c r="G89" s="55" t="s">
        <v>244</v>
      </c>
      <c r="H89" s="20" t="s">
        <v>191</v>
      </c>
      <c r="I89" s="12"/>
      <c r="J89" s="12"/>
      <c r="K89" s="12"/>
      <c r="L89" s="12"/>
      <c r="M89" s="23"/>
      <c r="N89" s="29"/>
      <c r="O89" s="51">
        <v>20000</v>
      </c>
      <c r="P89" s="11"/>
      <c r="Q89" s="11"/>
      <c r="R89" s="11"/>
      <c r="S89" s="18"/>
      <c r="T89" s="11"/>
      <c r="U89" s="11"/>
      <c r="V89" s="11"/>
      <c r="W89" s="18"/>
      <c r="X89" s="11"/>
      <c r="Y89" s="11"/>
      <c r="Z89" s="11"/>
      <c r="AA89" s="63"/>
      <c r="AB89" s="51">
        <v>22000</v>
      </c>
      <c r="AC89" s="23">
        <f t="shared" si="1"/>
        <v>110.00000000000001</v>
      </c>
    </row>
    <row r="90" spans="1:29" ht="78.75">
      <c r="A90" s="31"/>
      <c r="B90" s="25"/>
      <c r="C90" s="25"/>
      <c r="D90" s="25"/>
      <c r="E90" s="25"/>
      <c r="F90" s="25"/>
      <c r="G90" s="55" t="s">
        <v>245</v>
      </c>
      <c r="H90" s="20" t="s">
        <v>192</v>
      </c>
      <c r="I90" s="12"/>
      <c r="J90" s="12"/>
      <c r="K90" s="12"/>
      <c r="L90" s="12"/>
      <c r="M90" s="23"/>
      <c r="N90" s="29"/>
      <c r="O90" s="51">
        <v>3000</v>
      </c>
      <c r="P90" s="11"/>
      <c r="Q90" s="11"/>
      <c r="R90" s="11"/>
      <c r="S90" s="18"/>
      <c r="T90" s="11"/>
      <c r="U90" s="11"/>
      <c r="V90" s="11"/>
      <c r="W90" s="18"/>
      <c r="X90" s="11"/>
      <c r="Y90" s="11"/>
      <c r="Z90" s="11"/>
      <c r="AA90" s="63"/>
      <c r="AB90" s="51">
        <v>3000</v>
      </c>
      <c r="AC90" s="23">
        <f t="shared" si="1"/>
        <v>100</v>
      </c>
    </row>
    <row r="91" spans="1:29" ht="63">
      <c r="A91" s="31"/>
      <c r="B91" s="25"/>
      <c r="C91" s="25"/>
      <c r="D91" s="25"/>
      <c r="E91" s="25"/>
      <c r="F91" s="25"/>
      <c r="G91" s="55" t="s">
        <v>246</v>
      </c>
      <c r="H91" s="20" t="s">
        <v>193</v>
      </c>
      <c r="I91" s="12"/>
      <c r="J91" s="12"/>
      <c r="K91" s="12"/>
      <c r="L91" s="12"/>
      <c r="M91" s="23"/>
      <c r="N91" s="29"/>
      <c r="O91" s="51">
        <v>7000</v>
      </c>
      <c r="P91" s="11"/>
      <c r="Q91" s="11"/>
      <c r="R91" s="11"/>
      <c r="S91" s="18"/>
      <c r="T91" s="11"/>
      <c r="U91" s="11"/>
      <c r="V91" s="11"/>
      <c r="W91" s="18"/>
      <c r="X91" s="11"/>
      <c r="Y91" s="11"/>
      <c r="Z91" s="11"/>
      <c r="AA91" s="63"/>
      <c r="AB91" s="51">
        <v>7085</v>
      </c>
      <c r="AC91" s="23">
        <f t="shared" si="1"/>
        <v>101.21428571428572</v>
      </c>
    </row>
    <row r="92" spans="1:29" ht="94.5">
      <c r="A92" s="31"/>
      <c r="B92" s="25"/>
      <c r="C92" s="25"/>
      <c r="D92" s="25"/>
      <c r="E92" s="25"/>
      <c r="F92" s="25"/>
      <c r="G92" s="55" t="s">
        <v>257</v>
      </c>
      <c r="H92" s="20" t="s">
        <v>170</v>
      </c>
      <c r="I92" s="12"/>
      <c r="J92" s="12"/>
      <c r="K92" s="12"/>
      <c r="L92" s="12"/>
      <c r="M92" s="23"/>
      <c r="N92" s="29"/>
      <c r="O92" s="51">
        <v>293000</v>
      </c>
      <c r="P92" s="11"/>
      <c r="Q92" s="11"/>
      <c r="R92" s="11"/>
      <c r="S92" s="18"/>
      <c r="T92" s="11"/>
      <c r="U92" s="11"/>
      <c r="V92" s="11"/>
      <c r="W92" s="18"/>
      <c r="X92" s="11"/>
      <c r="Y92" s="11"/>
      <c r="Z92" s="11"/>
      <c r="AA92" s="63"/>
      <c r="AB92" s="51">
        <v>326299.39</v>
      </c>
      <c r="AC92" s="23">
        <f t="shared" si="1"/>
        <v>111.36497952218431</v>
      </c>
    </row>
    <row r="93" spans="1:29" ht="63">
      <c r="A93" s="31"/>
      <c r="B93" s="25"/>
      <c r="C93" s="25"/>
      <c r="D93" s="25"/>
      <c r="E93" s="25"/>
      <c r="F93" s="25"/>
      <c r="G93" s="55" t="s">
        <v>247</v>
      </c>
      <c r="H93" s="20" t="s">
        <v>63</v>
      </c>
      <c r="I93" s="12"/>
      <c r="J93" s="12"/>
      <c r="K93" s="12"/>
      <c r="L93" s="12"/>
      <c r="M93" s="23">
        <v>1393</v>
      </c>
      <c r="N93" s="29"/>
      <c r="O93" s="51">
        <v>1873000</v>
      </c>
      <c r="P93" s="11"/>
      <c r="Q93" s="11"/>
      <c r="R93" s="11"/>
      <c r="S93" s="18"/>
      <c r="T93" s="11"/>
      <c r="U93" s="11"/>
      <c r="V93" s="11"/>
      <c r="W93" s="18"/>
      <c r="X93" s="11"/>
      <c r="Y93" s="11"/>
      <c r="Z93" s="11"/>
      <c r="AA93" s="63"/>
      <c r="AB93" s="51">
        <v>2298322.91</v>
      </c>
      <c r="AC93" s="23">
        <f t="shared" si="1"/>
        <v>122.70811051788574</v>
      </c>
    </row>
    <row r="94" spans="1:29" ht="15.75">
      <c r="A94" s="31"/>
      <c r="B94" s="25"/>
      <c r="C94" s="25"/>
      <c r="D94" s="25"/>
      <c r="E94" s="25"/>
      <c r="F94" s="25"/>
      <c r="G94" s="55" t="s">
        <v>213</v>
      </c>
      <c r="H94" s="20" t="s">
        <v>214</v>
      </c>
      <c r="I94" s="12"/>
      <c r="J94" s="12"/>
      <c r="K94" s="12"/>
      <c r="L94" s="12"/>
      <c r="M94" s="23"/>
      <c r="N94" s="29"/>
      <c r="O94" s="51">
        <v>0</v>
      </c>
      <c r="P94" s="11"/>
      <c r="Q94" s="11"/>
      <c r="R94" s="11"/>
      <c r="S94" s="18"/>
      <c r="T94" s="11"/>
      <c r="U94" s="11"/>
      <c r="V94" s="11"/>
      <c r="W94" s="18"/>
      <c r="X94" s="11"/>
      <c r="Y94" s="11"/>
      <c r="Z94" s="11"/>
      <c r="AA94" s="63"/>
      <c r="AB94" s="51">
        <f>AB95</f>
        <v>-33523.62</v>
      </c>
      <c r="AC94" s="23">
        <v>0</v>
      </c>
    </row>
    <row r="95" spans="1:29" ht="15.75">
      <c r="A95" s="31"/>
      <c r="B95" s="25"/>
      <c r="C95" s="25"/>
      <c r="D95" s="25"/>
      <c r="E95" s="25"/>
      <c r="F95" s="25"/>
      <c r="G95" s="55" t="s">
        <v>248</v>
      </c>
      <c r="H95" s="20" t="s">
        <v>217</v>
      </c>
      <c r="I95" s="12"/>
      <c r="J95" s="12"/>
      <c r="K95" s="12"/>
      <c r="L95" s="12"/>
      <c r="M95" s="23"/>
      <c r="N95" s="29"/>
      <c r="O95" s="51">
        <v>0</v>
      </c>
      <c r="P95" s="11"/>
      <c r="Q95" s="11"/>
      <c r="R95" s="11"/>
      <c r="S95" s="18"/>
      <c r="T95" s="11"/>
      <c r="U95" s="11"/>
      <c r="V95" s="11"/>
      <c r="W95" s="18"/>
      <c r="X95" s="11"/>
      <c r="Y95" s="11"/>
      <c r="Z95" s="11"/>
      <c r="AA95" s="63"/>
      <c r="AB95" s="51">
        <f>AB96</f>
        <v>-33523.62</v>
      </c>
      <c r="AC95" s="23">
        <v>0</v>
      </c>
    </row>
    <row r="96" spans="1:29" ht="47.25">
      <c r="A96" s="31"/>
      <c r="B96" s="25"/>
      <c r="C96" s="25"/>
      <c r="D96" s="25"/>
      <c r="E96" s="25"/>
      <c r="F96" s="25"/>
      <c r="G96" s="55" t="s">
        <v>215</v>
      </c>
      <c r="H96" s="20" t="s">
        <v>216</v>
      </c>
      <c r="I96" s="12"/>
      <c r="J96" s="12"/>
      <c r="K96" s="12"/>
      <c r="L96" s="12"/>
      <c r="M96" s="23"/>
      <c r="N96" s="29"/>
      <c r="O96" s="51">
        <v>0</v>
      </c>
      <c r="P96" s="11"/>
      <c r="Q96" s="11"/>
      <c r="R96" s="11"/>
      <c r="S96" s="18"/>
      <c r="T96" s="11"/>
      <c r="U96" s="11"/>
      <c r="V96" s="11"/>
      <c r="W96" s="18"/>
      <c r="X96" s="11"/>
      <c r="Y96" s="11"/>
      <c r="Z96" s="11"/>
      <c r="AA96" s="63"/>
      <c r="AB96" s="51">
        <v>-33523.62</v>
      </c>
      <c r="AC96" s="23">
        <v>0</v>
      </c>
    </row>
    <row r="97" spans="1:29" ht="31.5">
      <c r="A97" s="31"/>
      <c r="B97" s="25"/>
      <c r="C97" s="25"/>
      <c r="D97" s="25"/>
      <c r="E97" s="25"/>
      <c r="F97" s="25"/>
      <c r="G97" s="57" t="s">
        <v>102</v>
      </c>
      <c r="H97" s="17" t="s">
        <v>82</v>
      </c>
      <c r="I97" s="10"/>
      <c r="J97" s="10"/>
      <c r="K97" s="10"/>
      <c r="L97" s="10"/>
      <c r="M97" s="22" t="e">
        <f>M98</f>
        <v>#REF!</v>
      </c>
      <c r="N97" s="27" t="e">
        <f>N99+N116+N127</f>
        <v>#REF!</v>
      </c>
      <c r="O97" s="53">
        <f>O98+O134+O136</f>
        <v>3275183709.7400002</v>
      </c>
      <c r="P97" s="11"/>
      <c r="Q97" s="11"/>
      <c r="R97" s="11"/>
      <c r="S97" s="18"/>
      <c r="T97" s="11"/>
      <c r="U97" s="11"/>
      <c r="V97" s="11"/>
      <c r="W97" s="18"/>
      <c r="X97" s="11"/>
      <c r="Y97" s="11"/>
      <c r="Z97" s="11"/>
      <c r="AA97" s="63"/>
      <c r="AB97" s="53">
        <f>AB98+AB134+AB136</f>
        <v>3215884252.81</v>
      </c>
      <c r="AC97" s="22">
        <f>AB97/O97*100</f>
        <v>98.18943112248479</v>
      </c>
    </row>
    <row r="98" spans="1:29" ht="47.25">
      <c r="A98" s="31"/>
      <c r="B98" s="73" t="s">
        <v>20</v>
      </c>
      <c r="C98" s="73"/>
      <c r="D98" s="73"/>
      <c r="E98" s="73"/>
      <c r="F98" s="73"/>
      <c r="G98" s="55" t="s">
        <v>258</v>
      </c>
      <c r="H98" s="19" t="s">
        <v>64</v>
      </c>
      <c r="I98" s="76"/>
      <c r="J98" s="76"/>
      <c r="K98" s="76"/>
      <c r="L98" s="76"/>
      <c r="M98" s="23" t="e">
        <f>M99+M104+M116+M127</f>
        <v>#REF!</v>
      </c>
      <c r="N98" s="26" t="e">
        <f>N97</f>
        <v>#REF!</v>
      </c>
      <c r="O98" s="51">
        <f>O99+O104+O116+O127</f>
        <v>3246604887.69</v>
      </c>
      <c r="P98" s="75"/>
      <c r="Q98" s="75"/>
      <c r="R98" s="75"/>
      <c r="S98" s="18"/>
      <c r="T98" s="75"/>
      <c r="U98" s="75"/>
      <c r="V98" s="75"/>
      <c r="W98" s="18"/>
      <c r="X98" s="75"/>
      <c r="Y98" s="75"/>
      <c r="Z98" s="75"/>
      <c r="AA98" s="63">
        <v>9524000</v>
      </c>
      <c r="AB98" s="51">
        <f>AB99+AB104+AB116+AB127</f>
        <v>3187205430.79</v>
      </c>
      <c r="AC98" s="23">
        <f>AB98/O98*100</f>
        <v>98.17041312525518</v>
      </c>
    </row>
    <row r="99" spans="1:29" ht="47.25">
      <c r="A99" s="31"/>
      <c r="B99" s="25"/>
      <c r="C99" s="25"/>
      <c r="D99" s="25"/>
      <c r="E99" s="25"/>
      <c r="F99" s="25"/>
      <c r="G99" s="55" t="s">
        <v>103</v>
      </c>
      <c r="H99" s="19" t="s">
        <v>65</v>
      </c>
      <c r="I99" s="10"/>
      <c r="J99" s="10"/>
      <c r="K99" s="10"/>
      <c r="L99" s="10"/>
      <c r="M99" s="23" t="e">
        <f>M100+#REF!</f>
        <v>#REF!</v>
      </c>
      <c r="N99" s="28"/>
      <c r="O99" s="51">
        <f>O100+O101+O102+O103</f>
        <v>927574600</v>
      </c>
      <c r="P99" s="11"/>
      <c r="Q99" s="11"/>
      <c r="R99" s="11"/>
      <c r="S99" s="18"/>
      <c r="T99" s="11"/>
      <c r="U99" s="11"/>
      <c r="V99" s="11"/>
      <c r="W99" s="18"/>
      <c r="X99" s="11"/>
      <c r="Y99" s="11"/>
      <c r="Z99" s="11"/>
      <c r="AA99" s="63"/>
      <c r="AB99" s="51">
        <f>AB100+AB101+AB102+AB103</f>
        <v>927574600</v>
      </c>
      <c r="AC99" s="23">
        <f aca="true" t="shared" si="2" ref="AC99:AC137">AB99/O99*100</f>
        <v>100</v>
      </c>
    </row>
    <row r="100" spans="1:29" ht="47.25">
      <c r="A100" s="31"/>
      <c r="B100" s="73" t="s">
        <v>21</v>
      </c>
      <c r="C100" s="73"/>
      <c r="D100" s="73"/>
      <c r="E100" s="73"/>
      <c r="F100" s="73"/>
      <c r="G100" s="55" t="s">
        <v>104</v>
      </c>
      <c r="H100" s="19" t="s">
        <v>66</v>
      </c>
      <c r="I100" s="76"/>
      <c r="J100" s="76"/>
      <c r="K100" s="76"/>
      <c r="L100" s="76"/>
      <c r="M100" s="23">
        <v>650971</v>
      </c>
      <c r="N100" s="28"/>
      <c r="O100" s="51">
        <v>420436300</v>
      </c>
      <c r="P100" s="75"/>
      <c r="Q100" s="75"/>
      <c r="R100" s="75"/>
      <c r="S100" s="18"/>
      <c r="T100" s="75"/>
      <c r="U100" s="75"/>
      <c r="V100" s="75"/>
      <c r="W100" s="18"/>
      <c r="X100" s="75"/>
      <c r="Y100" s="75"/>
      <c r="Z100" s="75"/>
      <c r="AA100" s="63">
        <v>9524000</v>
      </c>
      <c r="AB100" s="51">
        <v>420436300</v>
      </c>
      <c r="AC100" s="23">
        <f t="shared" si="2"/>
        <v>100</v>
      </c>
    </row>
    <row r="101" spans="1:29" ht="47.25">
      <c r="A101" s="31"/>
      <c r="B101" s="25"/>
      <c r="C101" s="25"/>
      <c r="D101" s="25"/>
      <c r="E101" s="25"/>
      <c r="F101" s="25"/>
      <c r="G101" s="55" t="s">
        <v>150</v>
      </c>
      <c r="H101" s="19" t="s">
        <v>151</v>
      </c>
      <c r="I101" s="10"/>
      <c r="J101" s="10"/>
      <c r="K101" s="10"/>
      <c r="L101" s="10"/>
      <c r="M101" s="23"/>
      <c r="N101" s="28"/>
      <c r="O101" s="51">
        <v>230717700</v>
      </c>
      <c r="P101" s="11"/>
      <c r="Q101" s="11"/>
      <c r="R101" s="11"/>
      <c r="S101" s="18"/>
      <c r="T101" s="11"/>
      <c r="U101" s="11"/>
      <c r="V101" s="11"/>
      <c r="W101" s="18"/>
      <c r="X101" s="11"/>
      <c r="Y101" s="11"/>
      <c r="Z101" s="11"/>
      <c r="AA101" s="63"/>
      <c r="AB101" s="51">
        <v>230717700</v>
      </c>
      <c r="AC101" s="23">
        <f t="shared" si="2"/>
        <v>100</v>
      </c>
    </row>
    <row r="102" spans="1:29" ht="63">
      <c r="A102" s="31"/>
      <c r="B102" s="25"/>
      <c r="C102" s="25"/>
      <c r="D102" s="25"/>
      <c r="E102" s="25"/>
      <c r="F102" s="25"/>
      <c r="G102" s="55" t="s">
        <v>183</v>
      </c>
      <c r="H102" s="19" t="s">
        <v>182</v>
      </c>
      <c r="I102" s="10"/>
      <c r="J102" s="10"/>
      <c r="K102" s="10"/>
      <c r="L102" s="10"/>
      <c r="M102" s="23"/>
      <c r="N102" s="28"/>
      <c r="O102" s="51">
        <v>147783400</v>
      </c>
      <c r="P102" s="11"/>
      <c r="Q102" s="11"/>
      <c r="R102" s="11"/>
      <c r="S102" s="18"/>
      <c r="T102" s="11"/>
      <c r="U102" s="11"/>
      <c r="V102" s="11"/>
      <c r="W102" s="18"/>
      <c r="X102" s="11"/>
      <c r="Y102" s="11"/>
      <c r="Z102" s="11"/>
      <c r="AA102" s="63"/>
      <c r="AB102" s="51">
        <v>147783400</v>
      </c>
      <c r="AC102" s="23">
        <f t="shared" si="2"/>
        <v>100</v>
      </c>
    </row>
    <row r="103" spans="1:29" ht="31.5">
      <c r="A103" s="31"/>
      <c r="B103" s="25"/>
      <c r="C103" s="25"/>
      <c r="D103" s="25"/>
      <c r="E103" s="25"/>
      <c r="F103" s="25"/>
      <c r="G103" s="55" t="s">
        <v>184</v>
      </c>
      <c r="H103" s="19" t="s">
        <v>110</v>
      </c>
      <c r="I103" s="10"/>
      <c r="J103" s="10"/>
      <c r="K103" s="10"/>
      <c r="L103" s="10"/>
      <c r="M103" s="23"/>
      <c r="N103" s="28"/>
      <c r="O103" s="51">
        <v>128637200</v>
      </c>
      <c r="P103" s="11"/>
      <c r="Q103" s="11"/>
      <c r="R103" s="11"/>
      <c r="S103" s="18"/>
      <c r="T103" s="11"/>
      <c r="U103" s="11"/>
      <c r="V103" s="11"/>
      <c r="W103" s="18"/>
      <c r="X103" s="11"/>
      <c r="Y103" s="11"/>
      <c r="Z103" s="11"/>
      <c r="AA103" s="63"/>
      <c r="AB103" s="51">
        <v>128637200</v>
      </c>
      <c r="AC103" s="23">
        <f t="shared" si="2"/>
        <v>100</v>
      </c>
    </row>
    <row r="104" spans="1:29" ht="47.25">
      <c r="A104" s="31"/>
      <c r="B104" s="25"/>
      <c r="C104" s="25"/>
      <c r="D104" s="25"/>
      <c r="E104" s="25"/>
      <c r="F104" s="25"/>
      <c r="G104" s="55" t="s">
        <v>105</v>
      </c>
      <c r="H104" s="19" t="s">
        <v>67</v>
      </c>
      <c r="I104" s="10"/>
      <c r="J104" s="10"/>
      <c r="K104" s="10"/>
      <c r="L104" s="10"/>
      <c r="M104" s="23" t="e">
        <f>#REF!+#REF!+#REF!+#REF!</f>
        <v>#REF!</v>
      </c>
      <c r="N104" s="28"/>
      <c r="O104" s="51">
        <f>O105+O106+O107+O108+O109+O110+O111+O112+O113+O114+O115</f>
        <v>1197260250</v>
      </c>
      <c r="P104" s="11"/>
      <c r="Q104" s="11"/>
      <c r="R104" s="11"/>
      <c r="S104" s="18"/>
      <c r="T104" s="11"/>
      <c r="U104" s="11"/>
      <c r="V104" s="11"/>
      <c r="W104" s="18"/>
      <c r="X104" s="11"/>
      <c r="Y104" s="11"/>
      <c r="Z104" s="11"/>
      <c r="AA104" s="63"/>
      <c r="AB104" s="51">
        <f>AB105+AB106+AB107+AB108+AB109+AB110+AB111+AB112+AB113+AB114+AB115</f>
        <v>1194962938.81</v>
      </c>
      <c r="AC104" s="23">
        <f t="shared" si="2"/>
        <v>99.80811931324037</v>
      </c>
    </row>
    <row r="105" spans="1:29" ht="47.25">
      <c r="A105" s="31"/>
      <c r="B105" s="25"/>
      <c r="C105" s="25"/>
      <c r="D105" s="25"/>
      <c r="E105" s="25"/>
      <c r="F105" s="25"/>
      <c r="G105" s="55" t="s">
        <v>178</v>
      </c>
      <c r="H105" s="20" t="s">
        <v>179</v>
      </c>
      <c r="I105" s="10"/>
      <c r="J105" s="10"/>
      <c r="K105" s="10"/>
      <c r="L105" s="10"/>
      <c r="M105" s="23"/>
      <c r="N105" s="28"/>
      <c r="O105" s="51">
        <v>1824200</v>
      </c>
      <c r="P105" s="11"/>
      <c r="Q105" s="11"/>
      <c r="R105" s="11"/>
      <c r="S105" s="18"/>
      <c r="T105" s="11"/>
      <c r="U105" s="11"/>
      <c r="V105" s="11"/>
      <c r="W105" s="18"/>
      <c r="X105" s="11"/>
      <c r="Y105" s="11"/>
      <c r="Z105" s="11"/>
      <c r="AA105" s="63"/>
      <c r="AB105" s="51">
        <v>1824101.37</v>
      </c>
      <c r="AC105" s="23">
        <f t="shared" si="2"/>
        <v>99.99459324635457</v>
      </c>
    </row>
    <row r="106" spans="1:29" ht="47.25">
      <c r="A106" s="31"/>
      <c r="B106" s="25"/>
      <c r="C106" s="25"/>
      <c r="D106" s="25"/>
      <c r="E106" s="25"/>
      <c r="F106" s="25"/>
      <c r="G106" s="55" t="s">
        <v>185</v>
      </c>
      <c r="H106" s="20" t="s">
        <v>180</v>
      </c>
      <c r="I106" s="10"/>
      <c r="J106" s="10"/>
      <c r="K106" s="10"/>
      <c r="L106" s="10"/>
      <c r="M106" s="23"/>
      <c r="N106" s="28"/>
      <c r="O106" s="51">
        <v>189300</v>
      </c>
      <c r="P106" s="11"/>
      <c r="Q106" s="11"/>
      <c r="R106" s="11"/>
      <c r="S106" s="18"/>
      <c r="T106" s="11"/>
      <c r="U106" s="11"/>
      <c r="V106" s="11"/>
      <c r="W106" s="18"/>
      <c r="X106" s="11"/>
      <c r="Y106" s="11"/>
      <c r="Z106" s="11"/>
      <c r="AA106" s="63"/>
      <c r="AB106" s="51">
        <v>141971.13</v>
      </c>
      <c r="AC106" s="23">
        <f t="shared" si="2"/>
        <v>74.9979556259905</v>
      </c>
    </row>
    <row r="107" spans="1:29" ht="63">
      <c r="A107" s="31"/>
      <c r="B107" s="25"/>
      <c r="C107" s="25"/>
      <c r="D107" s="25"/>
      <c r="E107" s="25"/>
      <c r="F107" s="25"/>
      <c r="G107" s="55" t="s">
        <v>186</v>
      </c>
      <c r="H107" s="20" t="s">
        <v>112</v>
      </c>
      <c r="I107" s="10"/>
      <c r="J107" s="10"/>
      <c r="K107" s="10"/>
      <c r="L107" s="10"/>
      <c r="M107" s="23"/>
      <c r="N107" s="28"/>
      <c r="O107" s="51">
        <v>336446100</v>
      </c>
      <c r="P107" s="11"/>
      <c r="Q107" s="11"/>
      <c r="R107" s="11"/>
      <c r="S107" s="18"/>
      <c r="T107" s="11"/>
      <c r="U107" s="11"/>
      <c r="V107" s="11"/>
      <c r="W107" s="18"/>
      <c r="X107" s="11"/>
      <c r="Y107" s="11"/>
      <c r="Z107" s="11"/>
      <c r="AA107" s="63"/>
      <c r="AB107" s="51">
        <v>336068389.97</v>
      </c>
      <c r="AC107" s="23">
        <f t="shared" si="2"/>
        <v>99.88773535196277</v>
      </c>
    </row>
    <row r="108" spans="1:29" ht="78.75">
      <c r="A108" s="31"/>
      <c r="B108" s="25"/>
      <c r="C108" s="25"/>
      <c r="D108" s="25"/>
      <c r="E108" s="25"/>
      <c r="F108" s="25"/>
      <c r="G108" s="55" t="s">
        <v>187</v>
      </c>
      <c r="H108" s="38" t="s">
        <v>281</v>
      </c>
      <c r="I108" s="10"/>
      <c r="J108" s="10"/>
      <c r="K108" s="10"/>
      <c r="L108" s="10"/>
      <c r="M108" s="23"/>
      <c r="N108" s="28"/>
      <c r="O108" s="51">
        <v>1020500</v>
      </c>
      <c r="P108" s="11"/>
      <c r="Q108" s="11"/>
      <c r="R108" s="11"/>
      <c r="S108" s="18"/>
      <c r="T108" s="11"/>
      <c r="U108" s="11"/>
      <c r="V108" s="11"/>
      <c r="W108" s="18"/>
      <c r="X108" s="11"/>
      <c r="Y108" s="11"/>
      <c r="Z108" s="11"/>
      <c r="AA108" s="63"/>
      <c r="AB108" s="51">
        <v>1020470</v>
      </c>
      <c r="AC108" s="23">
        <f t="shared" si="2"/>
        <v>99.99706026457619</v>
      </c>
    </row>
    <row r="109" spans="1:29" ht="110.25">
      <c r="A109" s="31"/>
      <c r="B109" s="25"/>
      <c r="C109" s="25"/>
      <c r="D109" s="25"/>
      <c r="E109" s="25"/>
      <c r="F109" s="25"/>
      <c r="G109" s="55" t="s">
        <v>282</v>
      </c>
      <c r="H109" s="38" t="s">
        <v>142</v>
      </c>
      <c r="I109" s="39" t="s">
        <v>139</v>
      </c>
      <c r="J109" s="10"/>
      <c r="K109" s="10"/>
      <c r="L109" s="10"/>
      <c r="M109" s="23"/>
      <c r="N109" s="28"/>
      <c r="O109" s="51">
        <v>40764100</v>
      </c>
      <c r="P109" s="11"/>
      <c r="Q109" s="11"/>
      <c r="R109" s="11"/>
      <c r="S109" s="18"/>
      <c r="T109" s="11"/>
      <c r="U109" s="11"/>
      <c r="V109" s="11"/>
      <c r="W109" s="18"/>
      <c r="X109" s="11"/>
      <c r="Y109" s="11"/>
      <c r="Z109" s="11"/>
      <c r="AA109" s="63"/>
      <c r="AB109" s="51">
        <v>40763993.9</v>
      </c>
      <c r="AC109" s="23">
        <f t="shared" si="2"/>
        <v>99.99973972196123</v>
      </c>
    </row>
    <row r="110" spans="1:29" ht="110.25">
      <c r="A110" s="31"/>
      <c r="B110" s="25"/>
      <c r="C110" s="25"/>
      <c r="D110" s="25"/>
      <c r="E110" s="25"/>
      <c r="F110" s="25"/>
      <c r="G110" s="55" t="s">
        <v>283</v>
      </c>
      <c r="H110" s="38" t="s">
        <v>147</v>
      </c>
      <c r="I110" s="39"/>
      <c r="J110" s="10"/>
      <c r="K110" s="10"/>
      <c r="L110" s="10"/>
      <c r="M110" s="23"/>
      <c r="N110" s="28"/>
      <c r="O110" s="51">
        <v>63306800</v>
      </c>
      <c r="P110" s="11"/>
      <c r="Q110" s="11"/>
      <c r="R110" s="11"/>
      <c r="S110" s="18"/>
      <c r="T110" s="11"/>
      <c r="U110" s="11"/>
      <c r="V110" s="11"/>
      <c r="W110" s="18"/>
      <c r="X110" s="11"/>
      <c r="Y110" s="11"/>
      <c r="Z110" s="11"/>
      <c r="AA110" s="63"/>
      <c r="AB110" s="51">
        <v>61836900</v>
      </c>
      <c r="AC110" s="23">
        <f t="shared" si="2"/>
        <v>97.67813252288853</v>
      </c>
    </row>
    <row r="111" spans="1:29" ht="63">
      <c r="A111" s="31"/>
      <c r="B111" s="25"/>
      <c r="C111" s="25"/>
      <c r="D111" s="25"/>
      <c r="E111" s="25"/>
      <c r="F111" s="25"/>
      <c r="G111" s="55" t="s">
        <v>188</v>
      </c>
      <c r="H111" s="40" t="s">
        <v>141</v>
      </c>
      <c r="I111" s="39"/>
      <c r="J111" s="10"/>
      <c r="K111" s="10"/>
      <c r="L111" s="10"/>
      <c r="M111" s="23"/>
      <c r="N111" s="28"/>
      <c r="O111" s="51">
        <v>28411400</v>
      </c>
      <c r="P111" s="11"/>
      <c r="Q111" s="11"/>
      <c r="R111" s="11"/>
      <c r="S111" s="18"/>
      <c r="T111" s="11"/>
      <c r="U111" s="11"/>
      <c r="V111" s="11"/>
      <c r="W111" s="18"/>
      <c r="X111" s="11"/>
      <c r="Y111" s="11"/>
      <c r="Z111" s="11"/>
      <c r="AA111" s="63"/>
      <c r="AB111" s="51">
        <v>28411268.57</v>
      </c>
      <c r="AC111" s="23">
        <f t="shared" si="2"/>
        <v>99.99953740399981</v>
      </c>
    </row>
    <row r="112" spans="1:29" ht="63">
      <c r="A112" s="31"/>
      <c r="B112" s="25"/>
      <c r="C112" s="25"/>
      <c r="D112" s="25"/>
      <c r="E112" s="25"/>
      <c r="F112" s="25"/>
      <c r="G112" s="55" t="s">
        <v>189</v>
      </c>
      <c r="H112" s="20" t="s">
        <v>148</v>
      </c>
      <c r="I112" s="39"/>
      <c r="J112" s="10"/>
      <c r="K112" s="10"/>
      <c r="L112" s="10"/>
      <c r="M112" s="23"/>
      <c r="N112" s="28"/>
      <c r="O112" s="51">
        <v>100509150</v>
      </c>
      <c r="P112" s="11"/>
      <c r="Q112" s="11"/>
      <c r="R112" s="11"/>
      <c r="S112" s="18"/>
      <c r="T112" s="11"/>
      <c r="U112" s="11"/>
      <c r="V112" s="11"/>
      <c r="W112" s="18"/>
      <c r="X112" s="11"/>
      <c r="Y112" s="11"/>
      <c r="Z112" s="11"/>
      <c r="AA112" s="63"/>
      <c r="AB112" s="51">
        <v>100296467.92</v>
      </c>
      <c r="AC112" s="23">
        <f t="shared" si="2"/>
        <v>99.78839530530304</v>
      </c>
    </row>
    <row r="113" spans="1:29" ht="47.25">
      <c r="A113" s="31"/>
      <c r="B113" s="25"/>
      <c r="C113" s="25"/>
      <c r="D113" s="25"/>
      <c r="E113" s="25"/>
      <c r="F113" s="25"/>
      <c r="G113" s="55" t="s">
        <v>190</v>
      </c>
      <c r="H113" s="20" t="s">
        <v>152</v>
      </c>
      <c r="I113" s="39"/>
      <c r="J113" s="10"/>
      <c r="K113" s="10"/>
      <c r="L113" s="10"/>
      <c r="M113" s="23"/>
      <c r="N113" s="28"/>
      <c r="O113" s="51">
        <v>19210500</v>
      </c>
      <c r="P113" s="11"/>
      <c r="Q113" s="11"/>
      <c r="R113" s="11"/>
      <c r="S113" s="18"/>
      <c r="T113" s="11"/>
      <c r="U113" s="11"/>
      <c r="V113" s="11"/>
      <c r="W113" s="18"/>
      <c r="X113" s="11"/>
      <c r="Y113" s="11"/>
      <c r="Z113" s="11"/>
      <c r="AA113" s="63"/>
      <c r="AB113" s="51">
        <v>19210270</v>
      </c>
      <c r="AC113" s="23">
        <f t="shared" si="2"/>
        <v>99.99880273808594</v>
      </c>
    </row>
    <row r="114" spans="1:29" ht="63">
      <c r="A114" s="31"/>
      <c r="B114" s="25"/>
      <c r="C114" s="25"/>
      <c r="D114" s="25"/>
      <c r="E114" s="25"/>
      <c r="F114" s="25"/>
      <c r="G114" s="55" t="s">
        <v>259</v>
      </c>
      <c r="H114" s="20" t="s">
        <v>171</v>
      </c>
      <c r="I114" s="39"/>
      <c r="J114" s="10"/>
      <c r="K114" s="10"/>
      <c r="L114" s="10"/>
      <c r="M114" s="23"/>
      <c r="N114" s="28"/>
      <c r="O114" s="51">
        <v>3086500</v>
      </c>
      <c r="P114" s="11"/>
      <c r="Q114" s="11"/>
      <c r="R114" s="11"/>
      <c r="S114" s="18"/>
      <c r="T114" s="11"/>
      <c r="U114" s="11"/>
      <c r="V114" s="11"/>
      <c r="W114" s="18"/>
      <c r="X114" s="11"/>
      <c r="Y114" s="11"/>
      <c r="Z114" s="11"/>
      <c r="AA114" s="63"/>
      <c r="AB114" s="51">
        <v>3068749.88</v>
      </c>
      <c r="AC114" s="23">
        <f t="shared" si="2"/>
        <v>99.42491106431233</v>
      </c>
    </row>
    <row r="115" spans="1:29" ht="31.5">
      <c r="A115" s="31"/>
      <c r="B115" s="25"/>
      <c r="C115" s="25"/>
      <c r="D115" s="25"/>
      <c r="E115" s="25"/>
      <c r="F115" s="25"/>
      <c r="G115" s="55" t="s">
        <v>181</v>
      </c>
      <c r="H115" s="20" t="s">
        <v>80</v>
      </c>
      <c r="I115" s="10"/>
      <c r="J115" s="10"/>
      <c r="K115" s="10"/>
      <c r="L115" s="10"/>
      <c r="M115" s="23"/>
      <c r="N115" s="28"/>
      <c r="O115" s="51">
        <v>602491700</v>
      </c>
      <c r="P115" s="11"/>
      <c r="Q115" s="11"/>
      <c r="R115" s="11"/>
      <c r="S115" s="18"/>
      <c r="T115" s="11"/>
      <c r="U115" s="11"/>
      <c r="V115" s="11"/>
      <c r="W115" s="18"/>
      <c r="X115" s="11"/>
      <c r="Y115" s="11"/>
      <c r="Z115" s="11"/>
      <c r="AA115" s="63"/>
      <c r="AB115" s="51">
        <v>602320356.07</v>
      </c>
      <c r="AC115" s="23">
        <f t="shared" si="2"/>
        <v>99.97156078166721</v>
      </c>
    </row>
    <row r="116" spans="1:29" ht="47.25">
      <c r="A116" s="31"/>
      <c r="B116" s="25"/>
      <c r="C116" s="25"/>
      <c r="D116" s="25"/>
      <c r="E116" s="25"/>
      <c r="F116" s="25"/>
      <c r="G116" s="55" t="s">
        <v>106</v>
      </c>
      <c r="H116" s="19" t="s">
        <v>68</v>
      </c>
      <c r="I116" s="10"/>
      <c r="J116" s="10"/>
      <c r="K116" s="10"/>
      <c r="L116" s="10"/>
      <c r="M116" s="23" t="e">
        <f>M117+#REF!+#REF!+M121+M122+M123+M124+#REF!+M125+#REF!</f>
        <v>#REF!</v>
      </c>
      <c r="N116" s="26" t="e">
        <f>N117+#REF!+#REF!+N121+N122+N123+N124+#REF!+N125+#REF!+#REF!</f>
        <v>#REF!</v>
      </c>
      <c r="O116" s="51">
        <f>O117+O118+O119+O120+O121+O122+O123+O124+O125+O126</f>
        <v>815880540</v>
      </c>
      <c r="P116" s="11"/>
      <c r="Q116" s="11"/>
      <c r="R116" s="11"/>
      <c r="S116" s="18"/>
      <c r="T116" s="11"/>
      <c r="U116" s="11"/>
      <c r="V116" s="11"/>
      <c r="W116" s="18"/>
      <c r="X116" s="11"/>
      <c r="Y116" s="11"/>
      <c r="Z116" s="11"/>
      <c r="AA116" s="63"/>
      <c r="AB116" s="51">
        <f>AB117+AB118+AB119+AB120+AB121+AB122+AB123+AB124+AB125+AB126</f>
        <v>760723155.46</v>
      </c>
      <c r="AC116" s="23">
        <f t="shared" si="2"/>
        <v>93.23952688711022</v>
      </c>
    </row>
    <row r="117" spans="1:29" ht="47.25">
      <c r="A117" s="31"/>
      <c r="B117" s="25"/>
      <c r="C117" s="25"/>
      <c r="D117" s="25"/>
      <c r="E117" s="25"/>
      <c r="F117" s="25"/>
      <c r="G117" s="55" t="s">
        <v>140</v>
      </c>
      <c r="H117" s="20" t="s">
        <v>69</v>
      </c>
      <c r="I117" s="10"/>
      <c r="J117" s="10"/>
      <c r="K117" s="10"/>
      <c r="L117" s="10"/>
      <c r="M117" s="23">
        <v>3663.6</v>
      </c>
      <c r="N117" s="28"/>
      <c r="O117" s="51">
        <v>4843800</v>
      </c>
      <c r="P117" s="11"/>
      <c r="Q117" s="11"/>
      <c r="R117" s="11"/>
      <c r="S117" s="18"/>
      <c r="T117" s="11"/>
      <c r="U117" s="11"/>
      <c r="V117" s="11"/>
      <c r="W117" s="18"/>
      <c r="X117" s="11"/>
      <c r="Y117" s="11"/>
      <c r="Z117" s="11"/>
      <c r="AA117" s="63"/>
      <c r="AB117" s="51">
        <v>4843800</v>
      </c>
      <c r="AC117" s="23">
        <f t="shared" si="2"/>
        <v>100</v>
      </c>
    </row>
    <row r="118" spans="1:29" ht="81.75" customHeight="1">
      <c r="A118" s="31"/>
      <c r="B118" s="25"/>
      <c r="C118" s="25"/>
      <c r="D118" s="25"/>
      <c r="E118" s="25"/>
      <c r="F118" s="25"/>
      <c r="G118" s="55" t="s">
        <v>284</v>
      </c>
      <c r="H118" s="20" t="s">
        <v>145</v>
      </c>
      <c r="I118" s="10"/>
      <c r="J118" s="10"/>
      <c r="K118" s="10"/>
      <c r="L118" s="10"/>
      <c r="M118" s="23"/>
      <c r="N118" s="28"/>
      <c r="O118" s="51">
        <v>22700</v>
      </c>
      <c r="P118" s="11"/>
      <c r="Q118" s="11"/>
      <c r="R118" s="11"/>
      <c r="S118" s="18"/>
      <c r="T118" s="11"/>
      <c r="U118" s="11"/>
      <c r="V118" s="11"/>
      <c r="W118" s="18"/>
      <c r="X118" s="11"/>
      <c r="Y118" s="11"/>
      <c r="Z118" s="11"/>
      <c r="AA118" s="63"/>
      <c r="AB118" s="51">
        <v>22700</v>
      </c>
      <c r="AC118" s="23">
        <f t="shared" si="2"/>
        <v>100</v>
      </c>
    </row>
    <row r="119" spans="1:29" ht="63">
      <c r="A119" s="31"/>
      <c r="B119" s="25"/>
      <c r="C119" s="25"/>
      <c r="D119" s="25"/>
      <c r="E119" s="25"/>
      <c r="F119" s="25"/>
      <c r="G119" s="55" t="s">
        <v>143</v>
      </c>
      <c r="H119" s="20" t="s">
        <v>70</v>
      </c>
      <c r="I119" s="10"/>
      <c r="J119" s="10"/>
      <c r="K119" s="10"/>
      <c r="L119" s="10"/>
      <c r="M119" s="23"/>
      <c r="N119" s="28"/>
      <c r="O119" s="51">
        <v>1866200</v>
      </c>
      <c r="P119" s="11"/>
      <c r="Q119" s="11"/>
      <c r="R119" s="11"/>
      <c r="S119" s="18"/>
      <c r="T119" s="11"/>
      <c r="U119" s="11"/>
      <c r="V119" s="11"/>
      <c r="W119" s="18"/>
      <c r="X119" s="11"/>
      <c r="Y119" s="11"/>
      <c r="Z119" s="11"/>
      <c r="AA119" s="63"/>
      <c r="AB119" s="51">
        <v>1866200</v>
      </c>
      <c r="AC119" s="23">
        <f t="shared" si="2"/>
        <v>100</v>
      </c>
    </row>
    <row r="120" spans="1:29" ht="66.75" customHeight="1">
      <c r="A120" s="31"/>
      <c r="B120" s="25"/>
      <c r="C120" s="25"/>
      <c r="D120" s="25"/>
      <c r="E120" s="25"/>
      <c r="F120" s="25"/>
      <c r="G120" s="55" t="s">
        <v>144</v>
      </c>
      <c r="H120" s="20" t="s">
        <v>113</v>
      </c>
      <c r="I120" s="10"/>
      <c r="J120" s="10"/>
      <c r="K120" s="10"/>
      <c r="L120" s="10"/>
      <c r="M120" s="23"/>
      <c r="N120" s="28"/>
      <c r="O120" s="51">
        <v>578800</v>
      </c>
      <c r="P120" s="11"/>
      <c r="Q120" s="11"/>
      <c r="R120" s="11"/>
      <c r="S120" s="18"/>
      <c r="T120" s="11"/>
      <c r="U120" s="11"/>
      <c r="V120" s="11"/>
      <c r="W120" s="18"/>
      <c r="X120" s="11"/>
      <c r="Y120" s="11"/>
      <c r="Z120" s="11"/>
      <c r="AA120" s="63"/>
      <c r="AB120" s="51">
        <v>426851.61</v>
      </c>
      <c r="AC120" s="23">
        <f t="shared" si="2"/>
        <v>73.74768659295093</v>
      </c>
    </row>
    <row r="121" spans="1:29" ht="51.75" customHeight="1">
      <c r="A121" s="31"/>
      <c r="B121" s="25"/>
      <c r="C121" s="25"/>
      <c r="D121" s="25"/>
      <c r="E121" s="25"/>
      <c r="F121" s="25"/>
      <c r="G121" s="55" t="s">
        <v>114</v>
      </c>
      <c r="H121" s="20" t="s">
        <v>71</v>
      </c>
      <c r="I121" s="10"/>
      <c r="J121" s="10"/>
      <c r="K121" s="10"/>
      <c r="L121" s="10"/>
      <c r="M121" s="23">
        <v>2499</v>
      </c>
      <c r="N121" s="26">
        <v>1409</v>
      </c>
      <c r="O121" s="51">
        <v>6879300</v>
      </c>
      <c r="P121" s="11"/>
      <c r="Q121" s="11"/>
      <c r="R121" s="11"/>
      <c r="S121" s="18"/>
      <c r="T121" s="11"/>
      <c r="U121" s="11"/>
      <c r="V121" s="11"/>
      <c r="W121" s="18"/>
      <c r="X121" s="11"/>
      <c r="Y121" s="11"/>
      <c r="Z121" s="11"/>
      <c r="AA121" s="63"/>
      <c r="AB121" s="51">
        <v>6755903.37</v>
      </c>
      <c r="AC121" s="23">
        <f t="shared" si="2"/>
        <v>98.20626182896515</v>
      </c>
    </row>
    <row r="122" spans="1:29" ht="50.25" customHeight="1">
      <c r="A122" s="31"/>
      <c r="B122" s="25"/>
      <c r="C122" s="25"/>
      <c r="D122" s="25"/>
      <c r="E122" s="25"/>
      <c r="F122" s="25"/>
      <c r="G122" s="55" t="s">
        <v>115</v>
      </c>
      <c r="H122" s="20" t="s">
        <v>72</v>
      </c>
      <c r="I122" s="10"/>
      <c r="J122" s="10"/>
      <c r="K122" s="10"/>
      <c r="L122" s="10"/>
      <c r="M122" s="23">
        <v>430633.5</v>
      </c>
      <c r="N122" s="28"/>
      <c r="O122" s="51">
        <v>763073040</v>
      </c>
      <c r="P122" s="11"/>
      <c r="Q122" s="11"/>
      <c r="R122" s="11"/>
      <c r="S122" s="18"/>
      <c r="T122" s="11"/>
      <c r="U122" s="11"/>
      <c r="V122" s="11"/>
      <c r="W122" s="18"/>
      <c r="X122" s="11"/>
      <c r="Y122" s="11"/>
      <c r="Z122" s="11"/>
      <c r="AA122" s="63"/>
      <c r="AB122" s="51">
        <v>710190766.76</v>
      </c>
      <c r="AC122" s="23">
        <f t="shared" si="2"/>
        <v>93.06982812025439</v>
      </c>
    </row>
    <row r="123" spans="1:29" ht="98.25" customHeight="1">
      <c r="A123" s="31"/>
      <c r="B123" s="25"/>
      <c r="C123" s="25"/>
      <c r="D123" s="25"/>
      <c r="E123" s="25"/>
      <c r="F123" s="25"/>
      <c r="G123" s="55" t="s">
        <v>116</v>
      </c>
      <c r="H123" s="20" t="s">
        <v>73</v>
      </c>
      <c r="I123" s="10"/>
      <c r="J123" s="10"/>
      <c r="K123" s="10"/>
      <c r="L123" s="10"/>
      <c r="M123" s="23">
        <v>8910</v>
      </c>
      <c r="N123" s="28"/>
      <c r="O123" s="51">
        <v>21121200</v>
      </c>
      <c r="P123" s="11"/>
      <c r="Q123" s="11"/>
      <c r="R123" s="11"/>
      <c r="S123" s="18"/>
      <c r="T123" s="11"/>
      <c r="U123" s="11"/>
      <c r="V123" s="11"/>
      <c r="W123" s="18"/>
      <c r="X123" s="11"/>
      <c r="Y123" s="11"/>
      <c r="Z123" s="11"/>
      <c r="AA123" s="63"/>
      <c r="AB123" s="51">
        <v>21121200</v>
      </c>
      <c r="AC123" s="23">
        <f t="shared" si="2"/>
        <v>100</v>
      </c>
    </row>
    <row r="124" spans="1:29" ht="94.5" customHeight="1">
      <c r="A124" s="31"/>
      <c r="B124" s="25"/>
      <c r="C124" s="25"/>
      <c r="D124" s="25"/>
      <c r="E124" s="25"/>
      <c r="F124" s="25"/>
      <c r="G124" s="55" t="s">
        <v>117</v>
      </c>
      <c r="H124" s="20" t="s">
        <v>74</v>
      </c>
      <c r="I124" s="10"/>
      <c r="J124" s="10"/>
      <c r="K124" s="10"/>
      <c r="L124" s="10"/>
      <c r="M124" s="23">
        <v>11596</v>
      </c>
      <c r="N124" s="28"/>
      <c r="O124" s="51">
        <v>13356000</v>
      </c>
      <c r="P124" s="11"/>
      <c r="Q124" s="11"/>
      <c r="R124" s="11"/>
      <c r="S124" s="18"/>
      <c r="T124" s="11"/>
      <c r="U124" s="11"/>
      <c r="V124" s="11"/>
      <c r="W124" s="18"/>
      <c r="X124" s="11"/>
      <c r="Y124" s="11"/>
      <c r="Z124" s="11"/>
      <c r="AA124" s="63"/>
      <c r="AB124" s="51">
        <v>11926312.77</v>
      </c>
      <c r="AC124" s="23">
        <f t="shared" si="2"/>
        <v>89.29554335130278</v>
      </c>
    </row>
    <row r="125" spans="1:29" ht="80.25" customHeight="1">
      <c r="A125" s="31"/>
      <c r="B125" s="25"/>
      <c r="C125" s="25"/>
      <c r="D125" s="25"/>
      <c r="E125" s="25"/>
      <c r="F125" s="25"/>
      <c r="G125" s="55" t="s">
        <v>118</v>
      </c>
      <c r="H125" s="20" t="s">
        <v>83</v>
      </c>
      <c r="I125" s="10"/>
      <c r="J125" s="10"/>
      <c r="K125" s="10"/>
      <c r="L125" s="10"/>
      <c r="M125" s="23">
        <v>3370</v>
      </c>
      <c r="N125" s="28"/>
      <c r="O125" s="51">
        <v>3462700</v>
      </c>
      <c r="P125" s="11"/>
      <c r="Q125" s="11"/>
      <c r="R125" s="11"/>
      <c r="S125" s="18"/>
      <c r="T125" s="11"/>
      <c r="U125" s="11"/>
      <c r="V125" s="11"/>
      <c r="W125" s="18"/>
      <c r="X125" s="11"/>
      <c r="Y125" s="11"/>
      <c r="Z125" s="11"/>
      <c r="AA125" s="63"/>
      <c r="AB125" s="51">
        <v>2892620.95</v>
      </c>
      <c r="AC125" s="23">
        <f t="shared" si="2"/>
        <v>83.53657406070408</v>
      </c>
    </row>
    <row r="126" spans="1:29" ht="112.5" customHeight="1">
      <c r="A126" s="31"/>
      <c r="B126" s="25"/>
      <c r="C126" s="25"/>
      <c r="D126" s="25"/>
      <c r="E126" s="25"/>
      <c r="F126" s="25"/>
      <c r="G126" s="55" t="s">
        <v>260</v>
      </c>
      <c r="H126" s="20" t="s">
        <v>153</v>
      </c>
      <c r="I126" s="10"/>
      <c r="J126" s="10"/>
      <c r="K126" s="10"/>
      <c r="L126" s="10"/>
      <c r="M126" s="23"/>
      <c r="N126" s="28"/>
      <c r="O126" s="51">
        <v>676800</v>
      </c>
      <c r="P126" s="11"/>
      <c r="Q126" s="11"/>
      <c r="R126" s="11"/>
      <c r="S126" s="18"/>
      <c r="T126" s="11"/>
      <c r="U126" s="11"/>
      <c r="V126" s="11"/>
      <c r="W126" s="18"/>
      <c r="X126" s="11"/>
      <c r="Y126" s="11"/>
      <c r="Z126" s="11"/>
      <c r="AA126" s="63"/>
      <c r="AB126" s="51">
        <v>676800</v>
      </c>
      <c r="AC126" s="23">
        <f t="shared" si="2"/>
        <v>100</v>
      </c>
    </row>
    <row r="127" spans="1:29" ht="15.75">
      <c r="A127" s="31"/>
      <c r="B127" s="25"/>
      <c r="C127" s="25"/>
      <c r="D127" s="25"/>
      <c r="E127" s="25"/>
      <c r="F127" s="25"/>
      <c r="G127" s="55" t="s">
        <v>107</v>
      </c>
      <c r="H127" s="19" t="s">
        <v>75</v>
      </c>
      <c r="I127" s="10"/>
      <c r="J127" s="10"/>
      <c r="K127" s="10"/>
      <c r="L127" s="10"/>
      <c r="M127" s="23" t="e">
        <f>#REF!+M129+M130+#REF!+#REF!</f>
        <v>#REF!</v>
      </c>
      <c r="N127" s="26" t="e">
        <f>#REF!+N129+N130+#REF!+#REF!</f>
        <v>#REF!</v>
      </c>
      <c r="O127" s="51">
        <f>O129+O130+O131+O132+O133+O128</f>
        <v>305889497.69</v>
      </c>
      <c r="P127" s="11"/>
      <c r="Q127" s="11"/>
      <c r="R127" s="11"/>
      <c r="S127" s="18"/>
      <c r="T127" s="11"/>
      <c r="U127" s="11"/>
      <c r="V127" s="11"/>
      <c r="W127" s="18"/>
      <c r="X127" s="11"/>
      <c r="Y127" s="11"/>
      <c r="Z127" s="11"/>
      <c r="AA127" s="63"/>
      <c r="AB127" s="56">
        <f>AB128+AB129+AB130+AB131+AB132+AB133</f>
        <v>303944736.52000004</v>
      </c>
      <c r="AC127" s="23">
        <f t="shared" si="2"/>
        <v>99.36422754468973</v>
      </c>
    </row>
    <row r="128" spans="1:29" ht="78.75">
      <c r="A128" s="31"/>
      <c r="B128" s="25"/>
      <c r="C128" s="25"/>
      <c r="D128" s="25"/>
      <c r="E128" s="25"/>
      <c r="F128" s="25"/>
      <c r="G128" s="55" t="s">
        <v>261</v>
      </c>
      <c r="H128" s="19" t="s">
        <v>174</v>
      </c>
      <c r="I128" s="10"/>
      <c r="J128" s="10"/>
      <c r="K128" s="10"/>
      <c r="L128" s="10"/>
      <c r="M128" s="23"/>
      <c r="N128" s="26"/>
      <c r="O128" s="51">
        <v>25046729.69</v>
      </c>
      <c r="P128" s="11"/>
      <c r="Q128" s="11"/>
      <c r="R128" s="11"/>
      <c r="S128" s="18"/>
      <c r="T128" s="11"/>
      <c r="U128" s="11"/>
      <c r="V128" s="11"/>
      <c r="W128" s="18"/>
      <c r="X128" s="11"/>
      <c r="Y128" s="11"/>
      <c r="Z128" s="11"/>
      <c r="AA128" s="63"/>
      <c r="AB128" s="51">
        <v>25046353.5</v>
      </c>
      <c r="AC128" s="23">
        <f t="shared" si="2"/>
        <v>99.99849804743111</v>
      </c>
    </row>
    <row r="129" spans="1:29" ht="94.5">
      <c r="A129" s="31"/>
      <c r="B129" s="25"/>
      <c r="C129" s="25"/>
      <c r="D129" s="25"/>
      <c r="E129" s="25"/>
      <c r="F129" s="25"/>
      <c r="G129" s="55" t="s">
        <v>175</v>
      </c>
      <c r="H129" s="19" t="s">
        <v>85</v>
      </c>
      <c r="I129" s="10"/>
      <c r="J129" s="10"/>
      <c r="K129" s="10"/>
      <c r="L129" s="10"/>
      <c r="M129" s="23">
        <v>1040695.6</v>
      </c>
      <c r="N129" s="28"/>
      <c r="O129" s="51">
        <v>252733620</v>
      </c>
      <c r="P129" s="11"/>
      <c r="Q129" s="11"/>
      <c r="R129" s="11"/>
      <c r="S129" s="18"/>
      <c r="T129" s="11"/>
      <c r="U129" s="11"/>
      <c r="V129" s="11"/>
      <c r="W129" s="18"/>
      <c r="X129" s="11"/>
      <c r="Y129" s="11"/>
      <c r="Z129" s="11"/>
      <c r="AA129" s="63"/>
      <c r="AB129" s="51">
        <v>251121012.71</v>
      </c>
      <c r="AC129" s="23">
        <f t="shared" si="2"/>
        <v>99.36193400387333</v>
      </c>
    </row>
    <row r="130" spans="1:29" ht="63">
      <c r="A130" s="31"/>
      <c r="B130" s="25"/>
      <c r="C130" s="25"/>
      <c r="D130" s="25"/>
      <c r="E130" s="25"/>
      <c r="F130" s="25"/>
      <c r="G130" s="55" t="s">
        <v>176</v>
      </c>
      <c r="H130" s="19" t="s">
        <v>84</v>
      </c>
      <c r="I130" s="10"/>
      <c r="J130" s="10"/>
      <c r="K130" s="10"/>
      <c r="L130" s="10"/>
      <c r="M130" s="23">
        <v>37.2</v>
      </c>
      <c r="N130" s="28"/>
      <c r="O130" s="51">
        <v>106500</v>
      </c>
      <c r="P130" s="11"/>
      <c r="Q130" s="11"/>
      <c r="R130" s="11"/>
      <c r="S130" s="18"/>
      <c r="T130" s="11"/>
      <c r="U130" s="11"/>
      <c r="V130" s="11"/>
      <c r="W130" s="18"/>
      <c r="X130" s="11"/>
      <c r="Y130" s="11"/>
      <c r="Z130" s="11"/>
      <c r="AA130" s="63"/>
      <c r="AB130" s="51">
        <v>106500</v>
      </c>
      <c r="AC130" s="23">
        <f t="shared" si="2"/>
        <v>100</v>
      </c>
    </row>
    <row r="131" spans="1:29" ht="78.75">
      <c r="A131" s="31"/>
      <c r="B131" s="25"/>
      <c r="C131" s="25"/>
      <c r="D131" s="25"/>
      <c r="E131" s="25"/>
      <c r="F131" s="25"/>
      <c r="G131" s="55" t="s">
        <v>262</v>
      </c>
      <c r="H131" s="19" t="s">
        <v>172</v>
      </c>
      <c r="I131" s="10"/>
      <c r="J131" s="10"/>
      <c r="K131" s="10"/>
      <c r="L131" s="10"/>
      <c r="M131" s="23"/>
      <c r="N131" s="28"/>
      <c r="O131" s="51">
        <v>141250</v>
      </c>
      <c r="P131" s="11"/>
      <c r="Q131" s="11"/>
      <c r="R131" s="11"/>
      <c r="S131" s="18"/>
      <c r="T131" s="11"/>
      <c r="U131" s="11"/>
      <c r="V131" s="11"/>
      <c r="W131" s="18"/>
      <c r="X131" s="11"/>
      <c r="Y131" s="11"/>
      <c r="Z131" s="11"/>
      <c r="AA131" s="63"/>
      <c r="AB131" s="51">
        <v>141250</v>
      </c>
      <c r="AC131" s="23">
        <f t="shared" si="2"/>
        <v>100</v>
      </c>
    </row>
    <row r="132" spans="1:29" ht="94.5">
      <c r="A132" s="31"/>
      <c r="B132" s="25"/>
      <c r="C132" s="25"/>
      <c r="D132" s="25"/>
      <c r="E132" s="25"/>
      <c r="F132" s="25"/>
      <c r="G132" s="55" t="s">
        <v>263</v>
      </c>
      <c r="H132" s="19" t="s">
        <v>173</v>
      </c>
      <c r="I132" s="10"/>
      <c r="J132" s="10"/>
      <c r="K132" s="10"/>
      <c r="L132" s="10"/>
      <c r="M132" s="23"/>
      <c r="N132" s="28"/>
      <c r="O132" s="51">
        <v>3400</v>
      </c>
      <c r="P132" s="11"/>
      <c r="Q132" s="11"/>
      <c r="R132" s="11"/>
      <c r="S132" s="18"/>
      <c r="T132" s="11"/>
      <c r="U132" s="11"/>
      <c r="V132" s="11"/>
      <c r="W132" s="18"/>
      <c r="X132" s="11"/>
      <c r="Y132" s="11"/>
      <c r="Z132" s="11"/>
      <c r="AA132" s="63"/>
      <c r="AB132" s="51">
        <v>3400</v>
      </c>
      <c r="AC132" s="23">
        <f t="shared" si="2"/>
        <v>100</v>
      </c>
    </row>
    <row r="133" spans="1:29" ht="47.25">
      <c r="A133" s="31"/>
      <c r="B133" s="25"/>
      <c r="C133" s="25"/>
      <c r="D133" s="25"/>
      <c r="E133" s="25"/>
      <c r="F133" s="25"/>
      <c r="G133" s="55" t="s">
        <v>177</v>
      </c>
      <c r="H133" s="19" t="s">
        <v>111</v>
      </c>
      <c r="I133" s="10"/>
      <c r="J133" s="10"/>
      <c r="K133" s="10"/>
      <c r="L133" s="10"/>
      <c r="M133" s="23"/>
      <c r="N133" s="28"/>
      <c r="O133" s="51">
        <v>27857998</v>
      </c>
      <c r="P133" s="11"/>
      <c r="Q133" s="11"/>
      <c r="R133" s="11"/>
      <c r="S133" s="18"/>
      <c r="T133" s="11"/>
      <c r="U133" s="11"/>
      <c r="V133" s="11"/>
      <c r="W133" s="18"/>
      <c r="X133" s="11"/>
      <c r="Y133" s="11"/>
      <c r="Z133" s="11"/>
      <c r="AA133" s="63"/>
      <c r="AB133" s="51">
        <v>27526220.31</v>
      </c>
      <c r="AC133" s="23">
        <f t="shared" si="2"/>
        <v>98.8090397235293</v>
      </c>
    </row>
    <row r="134" spans="1:29" ht="31.5">
      <c r="A134" s="31"/>
      <c r="B134" s="25"/>
      <c r="C134" s="25"/>
      <c r="D134" s="25"/>
      <c r="E134" s="25"/>
      <c r="F134" s="25"/>
      <c r="G134" s="55" t="s">
        <v>154</v>
      </c>
      <c r="H134" s="19" t="s">
        <v>155</v>
      </c>
      <c r="I134" s="10"/>
      <c r="J134" s="10"/>
      <c r="K134" s="10"/>
      <c r="L134" s="10"/>
      <c r="M134" s="23"/>
      <c r="N134" s="28"/>
      <c r="O134" s="51">
        <f>O135</f>
        <v>35499330</v>
      </c>
      <c r="P134" s="11"/>
      <c r="Q134" s="11"/>
      <c r="R134" s="11"/>
      <c r="S134" s="18"/>
      <c r="T134" s="11"/>
      <c r="U134" s="11"/>
      <c r="V134" s="11"/>
      <c r="W134" s="18"/>
      <c r="X134" s="11"/>
      <c r="Y134" s="11"/>
      <c r="Z134" s="11"/>
      <c r="AA134" s="63"/>
      <c r="AB134" s="51">
        <f>AB135</f>
        <v>35599330</v>
      </c>
      <c r="AC134" s="23">
        <f t="shared" si="2"/>
        <v>100.28169545735088</v>
      </c>
    </row>
    <row r="135" spans="1:29" ht="31.5">
      <c r="A135" s="31"/>
      <c r="B135" s="25"/>
      <c r="C135" s="25"/>
      <c r="D135" s="25"/>
      <c r="E135" s="25"/>
      <c r="F135" s="25"/>
      <c r="G135" s="55" t="s">
        <v>156</v>
      </c>
      <c r="H135" s="19" t="s">
        <v>157</v>
      </c>
      <c r="I135" s="10"/>
      <c r="J135" s="10"/>
      <c r="K135" s="10"/>
      <c r="L135" s="10"/>
      <c r="M135" s="23"/>
      <c r="N135" s="28"/>
      <c r="O135" s="51">
        <v>35499330</v>
      </c>
      <c r="P135" s="11"/>
      <c r="Q135" s="11"/>
      <c r="R135" s="11"/>
      <c r="S135" s="18"/>
      <c r="T135" s="11"/>
      <c r="U135" s="11"/>
      <c r="V135" s="11"/>
      <c r="W135" s="18"/>
      <c r="X135" s="11"/>
      <c r="Y135" s="11"/>
      <c r="Z135" s="11"/>
      <c r="AA135" s="63"/>
      <c r="AB135" s="51">
        <v>35599330</v>
      </c>
      <c r="AC135" s="23">
        <f t="shared" si="2"/>
        <v>100.28169545735088</v>
      </c>
    </row>
    <row r="136" spans="1:29" ht="63">
      <c r="A136" s="31"/>
      <c r="B136" s="25"/>
      <c r="C136" s="25"/>
      <c r="D136" s="25"/>
      <c r="E136" s="25"/>
      <c r="F136" s="25"/>
      <c r="G136" s="55" t="s">
        <v>196</v>
      </c>
      <c r="H136" s="19" t="s">
        <v>197</v>
      </c>
      <c r="I136" s="10"/>
      <c r="J136" s="10"/>
      <c r="K136" s="10"/>
      <c r="L136" s="10"/>
      <c r="M136" s="23"/>
      <c r="N136" s="28"/>
      <c r="O136" s="51">
        <f>O137</f>
        <v>-6920507.95</v>
      </c>
      <c r="P136" s="11"/>
      <c r="Q136" s="11"/>
      <c r="R136" s="11"/>
      <c r="S136" s="18"/>
      <c r="T136" s="11"/>
      <c r="U136" s="11"/>
      <c r="V136" s="11"/>
      <c r="W136" s="18"/>
      <c r="X136" s="11"/>
      <c r="Y136" s="11"/>
      <c r="Z136" s="11"/>
      <c r="AA136" s="63"/>
      <c r="AB136" s="51">
        <f>AB137</f>
        <v>-6920507.98</v>
      </c>
      <c r="AC136" s="23">
        <f t="shared" si="2"/>
        <v>100.0000004334942</v>
      </c>
    </row>
    <row r="137" spans="1:29" ht="63">
      <c r="A137" s="31"/>
      <c r="B137" s="25"/>
      <c r="C137" s="25"/>
      <c r="D137" s="25"/>
      <c r="E137" s="25"/>
      <c r="F137" s="25"/>
      <c r="G137" s="55" t="s">
        <v>198</v>
      </c>
      <c r="H137" s="19" t="s">
        <v>199</v>
      </c>
      <c r="I137" s="10"/>
      <c r="J137" s="10"/>
      <c r="K137" s="10"/>
      <c r="L137" s="10"/>
      <c r="M137" s="23"/>
      <c r="N137" s="28"/>
      <c r="O137" s="51">
        <v>-6920507.95</v>
      </c>
      <c r="P137" s="11"/>
      <c r="Q137" s="11"/>
      <c r="R137" s="11"/>
      <c r="S137" s="18"/>
      <c r="T137" s="11"/>
      <c r="U137" s="11"/>
      <c r="V137" s="11"/>
      <c r="W137" s="18"/>
      <c r="X137" s="11"/>
      <c r="Y137" s="11"/>
      <c r="Z137" s="11"/>
      <c r="AA137" s="63"/>
      <c r="AB137" s="51">
        <v>-6920507.98</v>
      </c>
      <c r="AC137" s="23">
        <f t="shared" si="2"/>
        <v>100.0000004334942</v>
      </c>
    </row>
    <row r="138" spans="1:29" ht="15.75">
      <c r="A138" s="31"/>
      <c r="B138" s="33"/>
      <c r="C138" s="33"/>
      <c r="D138" s="33"/>
      <c r="E138" s="33"/>
      <c r="F138" s="33"/>
      <c r="G138" s="36" t="s">
        <v>24</v>
      </c>
      <c r="H138" s="41"/>
      <c r="I138" s="42"/>
      <c r="J138" s="43">
        <v>0</v>
      </c>
      <c r="K138" s="43">
        <v>0</v>
      </c>
      <c r="L138" s="43">
        <v>0</v>
      </c>
      <c r="M138" s="44" t="e">
        <f>M14+M97+#REF!</f>
        <v>#REF!</v>
      </c>
      <c r="N138" s="45" t="e">
        <f>N14+N97+#REF!</f>
        <v>#REF!</v>
      </c>
      <c r="O138" s="52">
        <f>O14+O97</f>
        <v>3963843809.7400002</v>
      </c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64">
        <v>18366000</v>
      </c>
      <c r="AB138" s="52">
        <f>AB14+AB97</f>
        <v>3979216486.43</v>
      </c>
      <c r="AC138" s="22">
        <f>AB138/O138*100</f>
        <v>100.38782246293927</v>
      </c>
    </row>
    <row r="139" spans="1:29" ht="11.25" customHeight="1">
      <c r="A139" s="1"/>
      <c r="B139" s="33"/>
      <c r="C139" s="34"/>
      <c r="D139" s="34"/>
      <c r="E139" s="34"/>
      <c r="F139" s="3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1.25" customHeight="1">
      <c r="A140" s="1"/>
      <c r="B140" s="33"/>
      <c r="C140" s="34"/>
      <c r="D140" s="34"/>
      <c r="E140" s="34"/>
      <c r="F140" s="3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1.25" customHeight="1">
      <c r="A141" s="5"/>
      <c r="B141" s="5"/>
      <c r="C141" s="5"/>
      <c r="D141" s="5"/>
      <c r="E141" s="5"/>
      <c r="F141" s="5"/>
      <c r="G141" s="77" t="s">
        <v>79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1:29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8" ht="12.75">
      <c r="H148" s="21"/>
    </row>
  </sheetData>
  <sheetProtection/>
  <mergeCells count="92">
    <mergeCell ref="T37:V37"/>
    <mergeCell ref="X37:Z37"/>
    <mergeCell ref="AB1:AC1"/>
    <mergeCell ref="AB2:AC2"/>
    <mergeCell ref="AB3:AC3"/>
    <mergeCell ref="G141:AC141"/>
    <mergeCell ref="B37:F37"/>
    <mergeCell ref="P14:R14"/>
    <mergeCell ref="P15:R15"/>
    <mergeCell ref="B15:F15"/>
    <mergeCell ref="I15:L15"/>
    <mergeCell ref="X98:Z98"/>
    <mergeCell ref="X43:Z43"/>
    <mergeCell ref="T57:V57"/>
    <mergeCell ref="T50:V50"/>
    <mergeCell ref="X50:Z50"/>
    <mergeCell ref="T98:V98"/>
    <mergeCell ref="X16:Z16"/>
    <mergeCell ref="T16:V16"/>
    <mergeCell ref="T15:V15"/>
    <mergeCell ref="X15:Z15"/>
    <mergeCell ref="X100:Z100"/>
    <mergeCell ref="T55:V55"/>
    <mergeCell ref="X55:Z55"/>
    <mergeCell ref="X57:Z57"/>
    <mergeCell ref="T100:V100"/>
    <mergeCell ref="X38:Z38"/>
    <mergeCell ref="X36:Z36"/>
    <mergeCell ref="T36:V36"/>
    <mergeCell ref="T20:V20"/>
    <mergeCell ref="X35:Z35"/>
    <mergeCell ref="T35:V35"/>
    <mergeCell ref="X20:Z20"/>
    <mergeCell ref="P36:R36"/>
    <mergeCell ref="P35:R35"/>
    <mergeCell ref="P37:R37"/>
    <mergeCell ref="P20:R20"/>
    <mergeCell ref="I16:L16"/>
    <mergeCell ref="P16:R16"/>
    <mergeCell ref="I35:L35"/>
    <mergeCell ref="I36:L36"/>
    <mergeCell ref="I37:L37"/>
    <mergeCell ref="I42:L42"/>
    <mergeCell ref="B55:F55"/>
    <mergeCell ref="I55:L55"/>
    <mergeCell ref="P55:R55"/>
    <mergeCell ref="B57:F57"/>
    <mergeCell ref="T14:V14"/>
    <mergeCell ref="T43:V43"/>
    <mergeCell ref="P38:R38"/>
    <mergeCell ref="T42:V42"/>
    <mergeCell ref="T41:V41"/>
    <mergeCell ref="X42:Z42"/>
    <mergeCell ref="X41:Z41"/>
    <mergeCell ref="B43:F43"/>
    <mergeCell ref="P43:R43"/>
    <mergeCell ref="B38:F38"/>
    <mergeCell ref="I41:L41"/>
    <mergeCell ref="I38:L38"/>
    <mergeCell ref="P41:R41"/>
    <mergeCell ref="B42:F42"/>
    <mergeCell ref="T38:V38"/>
    <mergeCell ref="P100:R100"/>
    <mergeCell ref="I100:L100"/>
    <mergeCell ref="P42:R42"/>
    <mergeCell ref="P98:R98"/>
    <mergeCell ref="P57:R57"/>
    <mergeCell ref="P50:R50"/>
    <mergeCell ref="I50:L50"/>
    <mergeCell ref="I98:L98"/>
    <mergeCell ref="I57:L57"/>
    <mergeCell ref="I43:L43"/>
    <mergeCell ref="B100:F100"/>
    <mergeCell ref="B20:F20"/>
    <mergeCell ref="B14:F14"/>
    <mergeCell ref="G11:G12"/>
    <mergeCell ref="B41:F41"/>
    <mergeCell ref="B16:F16"/>
    <mergeCell ref="B98:F98"/>
    <mergeCell ref="B50:F50"/>
    <mergeCell ref="B36:F36"/>
    <mergeCell ref="B35:F35"/>
    <mergeCell ref="I20:L20"/>
    <mergeCell ref="H5:O5"/>
    <mergeCell ref="X14:Z14"/>
    <mergeCell ref="I14:L14"/>
    <mergeCell ref="G7:AC7"/>
    <mergeCell ref="G8:AC8"/>
    <mergeCell ref="O10:AC10"/>
    <mergeCell ref="H11:H12"/>
    <mergeCell ref="O11:AC11"/>
    <mergeCell ref="G6:AC6"/>
  </mergeCells>
  <printOptions/>
  <pageMargins left="0.7874015748031497" right="0.5905511811023623" top="0.7874015748031497" bottom="0.5905511811023623" header="0" footer="0"/>
  <pageSetup fitToHeight="22" fitToWidth="1" horizontalDpi="600" verticalDpi="600" orientation="landscape" paperSize="9" scale="98" r:id="rId3"/>
  <headerFooter differentFirst="1" alignWithMargins="0">
    <oddHeader>&amp;C&amp;P</oddHeader>
  </headerFooter>
  <rowBreaks count="2" manualBreakCount="2">
    <brk id="19" min="2" max="28" man="1"/>
    <brk id="131" min="2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</cp:lastModifiedBy>
  <cp:lastPrinted>2013-04-03T11:07:36Z</cp:lastPrinted>
  <dcterms:created xsi:type="dcterms:W3CDTF">2008-10-23T07:29:54Z</dcterms:created>
  <dcterms:modified xsi:type="dcterms:W3CDTF">2013-04-03T11:09:48Z</dcterms:modified>
  <cp:category/>
  <cp:version/>
  <cp:contentType/>
  <cp:contentStatus/>
</cp:coreProperties>
</file>