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8130" activeTab="0"/>
  </bookViews>
  <sheets>
    <sheet name="Лист1" sheetId="1" r:id="rId1"/>
  </sheets>
  <definedNames>
    <definedName name="_GoBack" localSheetId="0">'Лист1'!$F$200</definedName>
    <definedName name="_xlnm.Print_Titles" localSheetId="0">'Лист1'!$13:$15</definedName>
    <definedName name="_xlnm.Print_Area" localSheetId="0">'Лист1'!$A$1:$L$207</definedName>
  </definedNames>
  <calcPr fullCalcOnLoad="1"/>
</workbook>
</file>

<file path=xl/sharedStrings.xml><?xml version="1.0" encoding="utf-8"?>
<sst xmlns="http://schemas.openxmlformats.org/spreadsheetml/2006/main" count="523" uniqueCount="260">
  <si>
    <t>п/п</t>
  </si>
  <si>
    <t>Наименование мероприятий муниципальной программы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</si>
  <si>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</si>
  <si>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</si>
  <si>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</si>
  <si>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2014 год</t>
  </si>
  <si>
    <t>Подпрограмма 1 «Обеспечение прав граждан на доступ к культурным ценностям и информации»</t>
  </si>
  <si>
    <t>Цель «Сохранение и популяризация культурного наследия Югры, привлечение внимания общества к его изучению, повышение качества культурных услуг, предоставляемых в области библиотечного, выставочного дела»</t>
  </si>
  <si>
    <t>Задача 1 «Создание условий для модернизационного развития общедоступных библиотек Белоярского района»</t>
  </si>
  <si>
    <t>Формирование информационных ресурсов общедоступных библиотек</t>
  </si>
  <si>
    <t>Всего:</t>
  </si>
  <si>
    <t>1.1</t>
  </si>
  <si>
    <t>бюджет автономного округа</t>
  </si>
  <si>
    <t>бюджет Белоярского района</t>
  </si>
  <si>
    <t>Развитие системы дистанционного и внестационарного библиотечного обслуживания</t>
  </si>
  <si>
    <t>Модернизация программно - аппаратных комплексов общедоступных библиотек</t>
  </si>
  <si>
    <t>Комитет по культуре администрации Белоярского района</t>
  </si>
  <si>
    <t>Проведение районного семинара для работников библиотек</t>
  </si>
  <si>
    <t>Оплата услуг по оцифровке краеведческих документов</t>
  </si>
  <si>
    <t xml:space="preserve">Повышение квалификации работников </t>
  </si>
  <si>
    <t xml:space="preserve">Мероприятия по обеспечению и укреплению пожарной безопасности </t>
  </si>
  <si>
    <t>Цикл мероприятий летней оздоровительной кампании</t>
  </si>
  <si>
    <t>Комплектование библиотечных фондов</t>
  </si>
  <si>
    <t>федеральный бюджет</t>
  </si>
  <si>
    <t>Расходы на обеспечение деятельности (оказание услуг) учреждением (тыс.руб.)</t>
  </si>
  <si>
    <t>Гарантии и компенсации, связанные с проживанием в районах крайнего Севера</t>
  </si>
  <si>
    <t>Приобретение литературы</t>
  </si>
  <si>
    <t>Выполнение проектных работ. Устройство козырька над входной группой здания Детской библиотеки</t>
  </si>
  <si>
    <t>Приобретение и установка окон из ПВХ профиля в Юношеской библиотеке</t>
  </si>
  <si>
    <t>1.2</t>
  </si>
  <si>
    <t>1.3</t>
  </si>
  <si>
    <t>1.4</t>
  </si>
  <si>
    <t>1.5</t>
  </si>
  <si>
    <t>1.6</t>
  </si>
  <si>
    <t>1.7</t>
  </si>
  <si>
    <t>Приобретение  и замена оборудования спутниковой станции Центров общественного доступа в библиотеках  с. Ванзеват и  п. Сосновка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</si>
  <si>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</si>
  <si>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</si>
  <si>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</si>
  <si>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</si>
  <si>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</si>
  <si>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</si>
  <si>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</si>
  <si>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</si>
  <si>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</si>
  <si>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Итого по задаче 1:</t>
  </si>
  <si>
    <t>Задача 2 «Развитие выставочного дела и удовлетворение потребности населения в предоставлении доступа к культурным ценностям»</t>
  </si>
  <si>
    <t>Цикл мероприятий «Вечная память России» по духовно-нравственному воспитанию молодежи</t>
  </si>
  <si>
    <t>Приобретение предметов народного промысла для обустройства этнографической экспозиции</t>
  </si>
  <si>
    <t>Проведение семинара-практикума «Казымская береста»</t>
  </si>
  <si>
    <t>Цикл мероприятий по летней оздоровительной кампании</t>
  </si>
  <si>
    <t>Повышение квалификации работников</t>
  </si>
  <si>
    <t>Проведение Дня оленевода</t>
  </si>
  <si>
    <t>Организация и проведение районных и окружных выставок и мастер-классов, творческих мастерских в сфере художественных промыслов</t>
  </si>
  <si>
    <t>Реализация выставочных проектов</t>
  </si>
  <si>
    <t>Приобретение оленей, мебели для МАУК «БВЗ»</t>
  </si>
  <si>
    <t>Приобретение оборудования для комплектации выставочных зон и бытовой техники</t>
  </si>
  <si>
    <t>Проведение семинара-практикума по обучению технологии заготовки и обработки бересты и изготовлению берестяных изделий</t>
  </si>
  <si>
    <t>Приобретение снегоуборочной машины, мебели</t>
  </si>
  <si>
    <t>Прочие мероприятия по содержанию имущества</t>
  </si>
  <si>
    <t xml:space="preserve">    2.17</t>
  </si>
  <si>
    <t>Проведение мероприятий приуроченных празднованию 84 годовщины ХМАО-Югры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</si>
  <si>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</si>
  <si>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</si>
  <si>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</si>
  <si>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</si>
  <si>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</si>
  <si>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</si>
  <si>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</si>
  <si>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</si>
  <si>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</si>
  <si>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</si>
  <si>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</si>
  <si>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</si>
  <si>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</si>
  <si>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</si>
  <si>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</si>
  <si>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</si>
  <si>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Итого по задаче 2:</t>
  </si>
  <si>
    <t>Бюджет автономного округа</t>
  </si>
  <si>
    <t>Задача 3 «Укрепление материально-технической базы учреждений культуры»</t>
  </si>
  <si>
    <t>Улучшение материально-технической базы Детской школы искусств</t>
  </si>
  <si>
    <t>3.2.</t>
  </si>
  <si>
    <t>Выполнение работ по инженерным изысканиям и разработке проектной документации на строительство нового объекта Сельский дом культуры с.Ванзеват</t>
  </si>
  <si>
    <t>3.3.</t>
  </si>
  <si>
    <t>Итого по задаче 3:</t>
  </si>
  <si>
    <t xml:space="preserve">бюджет автономного округа </t>
  </si>
  <si>
    <t>ИТОГО ПО ПОДПРОГРАММЕ  I</t>
  </si>
  <si>
    <t>Подпрограмма  II «Укрепление единого культурного пространства»</t>
  </si>
  <si>
    <t>Цель подпрограммы «Обеспечение прав граждан на участие в культурной жизни, реализация творческого потенциала жителей Белоярского района»</t>
  </si>
  <si>
    <t>Задача 4 «Внедрение соревновательных методов и механизмов выявления, сопровождения и развития талантливых детей и молодежи»</t>
  </si>
  <si>
    <t>Проведение конкурса пианистов «Волшебные клавиши»</t>
  </si>
  <si>
    <t>Проведение зонального фестиваля-конкурса исполнителей на народных и духовых инструментах «Юные дарования»</t>
  </si>
  <si>
    <t>Конкурс творчества юных живописцев «Мастерская солнца»</t>
  </si>
  <si>
    <t>Мероприятия по обеспечению и укреплению пожарной безопасности</t>
  </si>
  <si>
    <t>3.1</t>
  </si>
  <si>
    <t>Мероприятия по организации отдыха и оздоровления детей</t>
  </si>
  <si>
    <t>Расходы на обеспечение деятельности (оказание услуг) учреждением</t>
  </si>
  <si>
    <t>Участие оркестра русских народных инструментов МАОУДОД «ДШИ» в Международном конкурсе-фестивале «Урал собирает друзей»</t>
  </si>
  <si>
    <t>Проведение электротехнических измерений сопротивления изоляции электрических сетей в здании МАОУДОД «Детская школа искусств г.Белоярский» и структурных подразделений в п.Верхнеказымский, п.Сосновка, п.Сорум, п.Полноват</t>
  </si>
  <si>
    <t>Проведение специальной оценки условий труда в МАОУДОД «Детская школа искусств г.Белоярский»</t>
  </si>
  <si>
    <t>Приобретение музыкального оборудования</t>
  </si>
  <si>
    <t>Приобретение оборудования (выплата денежного поощрения победителям конкурса на получение грантов главы Белоярского района в рамках реализации приоритетного национального проекта «Образование» в Белоярском районе «Лучшее образовательноеучреждение»)</t>
  </si>
  <si>
    <t>Организация гастрольно-экскурсионной поездки в п. Верхотурье</t>
  </si>
  <si>
    <t>Проведение мероприятий по установке и монтажу радиосистем передачи извещений «Стрелец-Мониторинг»</t>
  </si>
  <si>
    <t>Повышение квалификации</t>
  </si>
  <si>
    <t>Итого по задаче 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</si>
  <si>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</si>
  <si>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</si>
  <si>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</si>
  <si>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</si>
  <si>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</si>
  <si>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</si>
  <si>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</si>
  <si>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</si>
  <si>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</si>
  <si>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</si>
  <si>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</si>
  <si>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</si>
  <si>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</si>
  <si>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</si>
  <si>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</si>
  <si>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Задача 5 «Стимулирование культурного разнообразия, создание условий для диалога и взаимодействия культур»</t>
  </si>
  <si>
    <t>Участие творческих коллективов в районных,  окружных, всероссийских конкурсах и фестивалях</t>
  </si>
  <si>
    <t>Проведение отчетных концертов лучших коллективов района</t>
  </si>
  <si>
    <t>Организация и проведение фестиваля национальных культур «Я люблю тебя, Россия!»</t>
  </si>
  <si>
    <t>Организация районного семинара для работников учреждений культурно-досугового типа</t>
  </si>
  <si>
    <t>Проведение благотворительных концертов для различных слоев населения</t>
  </si>
  <si>
    <t>Проведение мероприятий  летней кампании</t>
  </si>
  <si>
    <t>Проведение мероприятий в рамках празднования Года культуры</t>
  </si>
  <si>
    <t>Расходы на обеспечение деятельности (оказание услуг) муниципального автономного учреждения культуры Белоярского района «Центр культуры и досуга «Камертон»</t>
  </si>
  <si>
    <t>Приобретение широкоформатного печатного устройства для МАУК «ЦКиД «Камертон»</t>
  </si>
  <si>
    <t>Приобретение тканей и фурнитуры для пошива сценических костюмов МАУК «ЦКиД «Камертон»</t>
  </si>
  <si>
    <t>Электротехнические измерения электрооборудования электрощитовой, монтаж системы дымоудаления и автоматизации, автоматизация водяного пожаротушения, установка дополнительных запотолочных извещателей</t>
  </si>
  <si>
    <t>Осуществление авторского надзора за выполнением строительно-монтажных работ на объекте МАУК «ЦКиД «Камертон»</t>
  </si>
  <si>
    <t>Приобретение технического оборудования для концертно-театрального зала</t>
  </si>
  <si>
    <t>Приобретение стеллажей и услуги по доставке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</si>
  <si>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</si>
  <si>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</si>
  <si>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</si>
  <si>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</si>
  <si>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</si>
  <si>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</si>
  <si>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</si>
  <si>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</si>
  <si>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</si>
  <si>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</si>
  <si>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</si>
  <si>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</si>
  <si>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</si>
  <si>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</si>
  <si>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</si>
  <si>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</si>
  <si>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</si>
  <si>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Итого по задаче 5:</t>
  </si>
  <si>
    <t>Задача  6 «Создание благоприятных условий для художественно-творческой деятельности и развитию народных художественных промыслов и ремесел»</t>
  </si>
  <si>
    <t>Проведение национального праздника «День рыбака»</t>
  </si>
  <si>
    <t>Проведение практикумов, мастер-классов и творческих конкурсов по декоративно-прикладному искусству</t>
  </si>
  <si>
    <t>Изготовление национальных костюмов, сувенирной продукции МБУК «ЦКНТ»</t>
  </si>
  <si>
    <t>Проведение мероприятий летней оздоровительной кампании</t>
  </si>
  <si>
    <t>6.1</t>
  </si>
  <si>
    <t>6.2</t>
  </si>
  <si>
    <t>6.3</t>
  </si>
  <si>
    <t>6.4</t>
  </si>
  <si>
    <t>6.5</t>
  </si>
  <si>
    <t>Итого по задаче 6:</t>
  </si>
  <si>
    <t xml:space="preserve">ИТОГО ПОПОДПРОГРАММЕ II </t>
  </si>
  <si>
    <t>Подпрограмма III  «Поддержка средств массовой информации»</t>
  </si>
  <si>
    <t>Цель подпрограммы «Создание условий для информационного обеспечения населения Белоярского района посредством печатных средств массовой информации, а также в теле- и радио эфире»</t>
  </si>
  <si>
    <t>Задача 7 «Доведение посредством средств массовой информации до сведения населения информации о социально-экономическом и культурном развитии Белоярского района, о развитии его общественной инфраструктуры и иной социально-значимой информации»</t>
  </si>
  <si>
    <t>Внебюджетные источники</t>
  </si>
  <si>
    <t>Приобретение и установка автоматической телефонной станции АУ «БИЦ «Квадрат»</t>
  </si>
  <si>
    <t>Приобретение типографского оборудования</t>
  </si>
  <si>
    <t>Итого по задаче 7:</t>
  </si>
  <si>
    <t>ИТОГО ПО ПОДПРОГРАММЕ  III</t>
  </si>
  <si>
    <t>7.1</t>
  </si>
  <si>
    <t>7.2</t>
  </si>
  <si>
    <t>7.3</t>
  </si>
  <si>
    <t>7.4</t>
  </si>
  <si>
    <t>Подпрограмма  IV «Обеспечение реализации муниципальной программы»</t>
  </si>
  <si>
    <t>Цель  подпрограммы «Повышение эффективности муниципального управления в отрасли культуры»</t>
  </si>
  <si>
    <t>Задача 8 «Осуществление функций исполнительного органа местного самоуправления Белоярского района  по реализации единой государственной политики в отрасли культуры»</t>
  </si>
  <si>
    <t>Расходы на обеспечение деятельности комитета по культуре</t>
  </si>
  <si>
    <t>8.1</t>
  </si>
  <si>
    <t>ИТОГО ПО ПОДПРОГРАММЕ IV</t>
  </si>
  <si>
    <t>Подпрограмма V «Формирование доступной среды жизнедеятельности для инвалидов и других маломобильных групп населения в учреждениях культуры»</t>
  </si>
  <si>
    <t>Цель подпрограммы «Формирование условий для беспрепятственного доступа  к учреждениям культуры и услугам в сфере культуры для инвалидов и других маломобильных групп населения»</t>
  </si>
  <si>
    <t>Задача 9 «Повышение уровня доступности учреждений культуры и услуг в сфере культуры для инвалидов и других маломобильных групп населения»</t>
  </si>
  <si>
    <t>Мероприятия по формированию доступной среды жизнедеятельности для инвалидов и других маломобильных групп населения в МАУК «БЦБС»</t>
  </si>
  <si>
    <t>Обустройство пандуса в здании МАОУДОД «Детская школа искусств г. Белоярский»</t>
  </si>
  <si>
    <t>Сооружение пандуса и поручня центральной входной группы в МБУК «Центр культуры национального творчества»</t>
  </si>
  <si>
    <t>Итого по задаче 9:</t>
  </si>
  <si>
    <t>9.1</t>
  </si>
  <si>
    <t>9.2</t>
  </si>
  <si>
    <t>9.3</t>
  </si>
  <si>
    <t>ИТОГО ПО ПОДПРОГРАММЕ   V</t>
  </si>
  <si>
    <t>Подпрограмма VI «Обеспечение деятельности подведомственных учреждений»</t>
  </si>
  <si>
    <t>Цель подпрограммы «Организация и исполнение материально-технического обеспечения учреждений»</t>
  </si>
  <si>
    <t>Задача 10 «Обеспечение хозяйственного обслуживания и надлежащего состояния учреждений»</t>
  </si>
  <si>
    <t xml:space="preserve">  10.1</t>
  </si>
  <si>
    <t xml:space="preserve">Расходы на обеспечение функций МКУ Белоярского района «Служба материально-технического обеспечения» </t>
  </si>
  <si>
    <t>Итого по задаче 10:</t>
  </si>
  <si>
    <t>ИТОГО ПО ПОДПРОГРАММЕ VI</t>
  </si>
  <si>
    <t>ВСЕГО ПО МУНИЦИПАЛЬНОЙ ПРОГРАММЕ</t>
  </si>
  <si>
    <t>Федеральный бюджет</t>
  </si>
  <si>
    <t>Приложение 2</t>
  </si>
  <si>
    <t>к муниципальной программе Белоярского района «Развитие</t>
  </si>
  <si>
    <t>культуры Белоярского района на 2014 - 2020 годы»</t>
  </si>
  <si>
    <t>Основные мероприятия муниципальной программы Белоярского района «Развитие культуры  Белоярского района</t>
  </si>
  <si>
    <t>на 2014 - 2020 годы»</t>
  </si>
  <si>
    <t>5.18</t>
  </si>
  <si>
    <t>5.19</t>
  </si>
  <si>
    <t>Проведение митинга - концерта "Парад Победы"</t>
  </si>
  <si>
    <t>2.18</t>
  </si>
  <si>
    <t>2.19</t>
  </si>
  <si>
    <t>2.20</t>
  </si>
  <si>
    <t>3.4.</t>
  </si>
  <si>
    <t>Приобретение экспонатов</t>
  </si>
  <si>
    <t>Строительство объекта "Сельский дом культуры д.Нумто Белоярского района"</t>
  </si>
  <si>
    <t>1.17</t>
  </si>
  <si>
    <t>Библиотечное обслуживание особых групп пользователей, жителей сельской местности</t>
  </si>
  <si>
    <t>добавила новое мероприятие</t>
  </si>
  <si>
    <t>1.18</t>
  </si>
  <si>
    <t>Выполнение работ по ремонту крыльца здания Детской библиотеки</t>
  </si>
  <si>
    <t>4.16</t>
  </si>
  <si>
    <t>Выполнение работ по ремонту системы отопления здания Детской школы искусств</t>
  </si>
  <si>
    <t>сумма уменьшена</t>
  </si>
  <si>
    <t>указы</t>
  </si>
  <si>
    <t>дума май</t>
  </si>
  <si>
    <t>31 на бцбс</t>
  </si>
  <si>
    <t>уменьшена</t>
  </si>
  <si>
    <t>Ответственный исполнитель, соисполнитель муниципа-льной программы (получа-тель бюджетных средств)</t>
  </si>
  <si>
    <t>Приобретение мебели, литературы, интеллектуальных игр</t>
  </si>
  <si>
    <t>Управление капитального строительства администрации Белоярского района</t>
  </si>
  <si>
    <t>4.17</t>
  </si>
  <si>
    <t>Приобретение штор и карнизов</t>
  </si>
  <si>
    <t>7.5</t>
  </si>
  <si>
    <t>Приобретение принтера</t>
  </si>
  <si>
    <t>4.18</t>
  </si>
  <si>
    <t>2.21</t>
  </si>
  <si>
    <t>Приобретение костюмов, баннеров, выставочного стенда</t>
  </si>
  <si>
    <t>бюджне Белоярского района</t>
  </si>
  <si>
    <t>Ремонт кровли, зрительного зала</t>
  </si>
  <si>
    <t>Стимулирование лучших учреждений, руководителей, педагогов</t>
  </si>
  <si>
    <t>Приобретение отделочных материалов, светового и звукового оборудования, материала для изготовления витрин, изготовление и монтаж экспозиции в МАУК «Этнокультурный центр»</t>
  </si>
  <si>
    <t>2.22</t>
  </si>
  <si>
    <t>Приложение 1</t>
  </si>
  <si>
    <t>бюджет Белоярского района, сформированный за счет средств ХМАО-Югры (далее - бюджет автономного округа)</t>
  </si>
  <si>
    <t>Участие в выездных семинарах всероссийского и окружного уровней</t>
  </si>
  <si>
    <t>2.23</t>
  </si>
  <si>
    <t>2015 год</t>
  </si>
  <si>
    <t>2016  год</t>
  </si>
  <si>
    <t>2017  год</t>
  </si>
  <si>
    <t>2018  год</t>
  </si>
  <si>
    <t>2019  год</t>
  </si>
  <si>
    <t>2020  год</t>
  </si>
  <si>
    <r>
      <t xml:space="preserve">Реализация проекта </t>
    </r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Театр берестяных масок</t>
    </r>
    <r>
      <rPr>
        <sz val="12"/>
        <color indexed="8"/>
        <rFont val="Calibri"/>
        <family val="2"/>
      </rPr>
      <t>»</t>
    </r>
  </si>
  <si>
    <t>Источники финансирования</t>
  </si>
  <si>
    <t xml:space="preserve">Расходы на обеспечение деятельности (оказание услуг) муниципальным автономным учреждением культуры Белоярского района «Этнокультурный центр» </t>
  </si>
  <si>
    <t xml:space="preserve">к постановлению от 21 декабря 2015 № 1538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</si>
</sst>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_р_._-;\-* #,##0.00_р_._-;_-* &quot;-&quot;?_р_._-;_-@_-"/>
    <numFmt numFmtId="170" formatCode="_-* #,##0.000_р_._-;\-* #,##0.000_р_._-;_-* &quot;-&quot;?_р_._-;_-@_-"/>
    <numFmt numFmtId="171" formatCode="_-* #,##0.0000_р_._-;\-* #,##0.0000_р_._-;_-* &quot;-&quot;?_р_._-;_-@_-"/>
    <numFmt numFmtId="172" formatCode="_-* #,##0.00000_р_._-;\-* #,##0.00000_р_._-;_-* &quot;-&quot;?_р_._-;_-@_-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0"/>
  <sheetViews>
    <sheetView tabSelected="1" view="pageBreakPreview" zoomScale="90" zoomScaleNormal="85" zoomScaleSheetLayoutView="90" zoomScalePageLayoutView="0" workbookViewId="0" topLeftCell="A1">
      <selection activeCell="O13" sqref="O13"/>
    </sheetView>
  </sheetViews>
  <sheetFormatPr defaultColWidth="9.140625" defaultRowHeight="15"/>
  <cols>
    <col min="1" max="1" width="9.28125" style="25" bestFit="1" customWidth="1"/>
    <col min="2" max="2" width="34.8515625" style="47" customWidth="1"/>
    <col min="3" max="3" width="27.140625" style="47" customWidth="1"/>
    <col min="4" max="4" width="18.7109375" style="25" customWidth="1"/>
    <col min="5" max="5" width="15.421875" style="25" customWidth="1"/>
    <col min="6" max="6" width="12.7109375" style="25" customWidth="1"/>
    <col min="7" max="7" width="12.421875" style="49" customWidth="1"/>
    <col min="8" max="11" width="12.7109375" style="25" customWidth="1"/>
    <col min="12" max="12" width="12.8515625" style="25" customWidth="1"/>
    <col min="13" max="16384" width="9.140625" style="25" customWidth="1"/>
  </cols>
  <sheetData>
    <row r="1" spans="1:13" ht="15.75">
      <c r="A1" s="21"/>
      <c r="B1" s="22"/>
      <c r="C1" s="22"/>
      <c r="D1" s="21"/>
      <c r="E1" s="21"/>
      <c r="F1" s="21"/>
      <c r="G1" s="23"/>
      <c r="H1" s="21"/>
      <c r="I1" s="21"/>
      <c r="J1" s="21"/>
      <c r="K1" s="21"/>
      <c r="L1" s="24"/>
      <c r="M1" s="24"/>
    </row>
    <row r="2" spans="1:13" ht="15.75">
      <c r="A2" s="21"/>
      <c r="B2" s="22"/>
      <c r="C2" s="22"/>
      <c r="D2" s="21"/>
      <c r="E2" s="21"/>
      <c r="F2" s="21"/>
      <c r="G2" s="23"/>
      <c r="H2" s="21"/>
      <c r="I2" s="21"/>
      <c r="J2" s="21"/>
      <c r="K2" s="21"/>
      <c r="L2" s="24" t="s">
        <v>246</v>
      </c>
      <c r="M2" s="24"/>
    </row>
    <row r="3" spans="1:13" ht="15.75">
      <c r="A3" s="21"/>
      <c r="B3" s="22"/>
      <c r="C3" s="22"/>
      <c r="D3" s="21"/>
      <c r="E3" s="21"/>
      <c r="F3" s="21"/>
      <c r="G3" s="23"/>
      <c r="H3" s="21"/>
      <c r="I3" s="21"/>
      <c r="J3" s="21"/>
      <c r="K3" s="21"/>
      <c r="L3" s="24" t="s">
        <v>259</v>
      </c>
      <c r="M3" s="24"/>
    </row>
    <row r="4" spans="1:13" ht="15.75">
      <c r="A4" s="21"/>
      <c r="B4" s="22"/>
      <c r="C4" s="22"/>
      <c r="D4" s="21"/>
      <c r="E4" s="21"/>
      <c r="F4" s="21"/>
      <c r="G4" s="23"/>
      <c r="H4" s="21"/>
      <c r="I4" s="21"/>
      <c r="J4" s="21"/>
      <c r="K4" s="21"/>
      <c r="L4" s="24"/>
      <c r="M4" s="24"/>
    </row>
    <row r="5" spans="1:13" ht="15.75">
      <c r="A5" s="21"/>
      <c r="B5" s="22"/>
      <c r="C5" s="22"/>
      <c r="D5" s="21"/>
      <c r="E5" s="21"/>
      <c r="F5" s="21"/>
      <c r="G5" s="23"/>
      <c r="H5" s="21"/>
      <c r="I5" s="21"/>
      <c r="J5" s="21"/>
      <c r="K5" s="21"/>
      <c r="L5" s="24" t="s">
        <v>205</v>
      </c>
      <c r="M5" s="24"/>
    </row>
    <row r="6" spans="1:13" ht="15.75">
      <c r="A6" s="21"/>
      <c r="B6" s="22"/>
      <c r="C6" s="22"/>
      <c r="D6" s="21"/>
      <c r="E6" s="21"/>
      <c r="F6" s="21"/>
      <c r="G6" s="23"/>
      <c r="H6" s="21"/>
      <c r="I6" s="21"/>
      <c r="J6" s="21"/>
      <c r="K6" s="21"/>
      <c r="L6" s="24" t="s">
        <v>206</v>
      </c>
      <c r="M6" s="24"/>
    </row>
    <row r="7" spans="1:13" ht="15.75">
      <c r="A7" s="21"/>
      <c r="B7" s="22"/>
      <c r="C7" s="22"/>
      <c r="D7" s="21"/>
      <c r="E7" s="21"/>
      <c r="F7" s="21"/>
      <c r="G7" s="23"/>
      <c r="H7" s="21"/>
      <c r="I7" s="21"/>
      <c r="J7" s="21"/>
      <c r="K7" s="21"/>
      <c r="L7" s="24" t="s">
        <v>207</v>
      </c>
      <c r="M7" s="24"/>
    </row>
    <row r="8" spans="1:13" ht="15.75">
      <c r="A8" s="21"/>
      <c r="B8" s="22"/>
      <c r="C8" s="22"/>
      <c r="D8" s="21"/>
      <c r="E8" s="21"/>
      <c r="F8" s="21"/>
      <c r="G8" s="23"/>
      <c r="H8" s="21"/>
      <c r="I8" s="21"/>
      <c r="J8" s="21"/>
      <c r="K8" s="21"/>
      <c r="L8" s="24"/>
      <c r="M8" s="24"/>
    </row>
    <row r="9" spans="1:13" ht="15.75">
      <c r="A9" s="21"/>
      <c r="B9" s="22"/>
      <c r="C9" s="22"/>
      <c r="D9" s="21"/>
      <c r="E9" s="21"/>
      <c r="F9" s="21"/>
      <c r="G9" s="23"/>
      <c r="H9" s="21"/>
      <c r="I9" s="21"/>
      <c r="J9" s="21"/>
      <c r="K9" s="21"/>
      <c r="L9" s="21"/>
      <c r="M9" s="24"/>
    </row>
    <row r="10" spans="1:13" ht="15.75">
      <c r="A10" s="21"/>
      <c r="B10" s="22"/>
      <c r="C10" s="22"/>
      <c r="D10" s="21"/>
      <c r="E10" s="21"/>
      <c r="F10" s="26" t="s">
        <v>208</v>
      </c>
      <c r="G10" s="23"/>
      <c r="H10" s="21"/>
      <c r="I10" s="21"/>
      <c r="J10" s="21"/>
      <c r="K10" s="21"/>
      <c r="L10" s="21"/>
      <c r="M10" s="24"/>
    </row>
    <row r="11" spans="1:13" ht="15.75">
      <c r="A11" s="21"/>
      <c r="B11" s="22"/>
      <c r="C11" s="22"/>
      <c r="D11" s="21"/>
      <c r="E11" s="21"/>
      <c r="F11" s="26" t="s">
        <v>209</v>
      </c>
      <c r="G11" s="23"/>
      <c r="H11" s="21"/>
      <c r="I11" s="21"/>
      <c r="J11" s="21"/>
      <c r="K11" s="21"/>
      <c r="L11" s="21"/>
      <c r="M11" s="24"/>
    </row>
    <row r="12" spans="1:13" ht="15.75">
      <c r="A12" s="21"/>
      <c r="B12" s="22"/>
      <c r="C12" s="22"/>
      <c r="D12" s="21"/>
      <c r="E12" s="21"/>
      <c r="F12" s="26"/>
      <c r="G12" s="23"/>
      <c r="H12" s="21"/>
      <c r="I12" s="21"/>
      <c r="J12" s="21"/>
      <c r="K12" s="21"/>
      <c r="L12" s="21"/>
      <c r="M12" s="24"/>
    </row>
    <row r="13" spans="1:13" ht="57" customHeight="1">
      <c r="A13" s="56" t="s">
        <v>0</v>
      </c>
      <c r="B13" s="57" t="s">
        <v>1</v>
      </c>
      <c r="C13" s="57" t="s">
        <v>231</v>
      </c>
      <c r="D13" s="56" t="s">
        <v>257</v>
      </c>
      <c r="E13" s="56" t="s">
        <v>2</v>
      </c>
      <c r="F13" s="56"/>
      <c r="G13" s="56"/>
      <c r="H13" s="56"/>
      <c r="I13" s="56"/>
      <c r="J13" s="56"/>
      <c r="K13" s="56"/>
      <c r="L13" s="56"/>
      <c r="M13" s="24"/>
    </row>
    <row r="14" spans="1:13" ht="15.75">
      <c r="A14" s="56"/>
      <c r="B14" s="64"/>
      <c r="C14" s="64"/>
      <c r="D14" s="56"/>
      <c r="E14" s="56" t="s">
        <v>3</v>
      </c>
      <c r="F14" s="56" t="s">
        <v>4</v>
      </c>
      <c r="G14" s="56"/>
      <c r="H14" s="56"/>
      <c r="I14" s="56"/>
      <c r="J14" s="56"/>
      <c r="K14" s="56"/>
      <c r="L14" s="56"/>
      <c r="M14" s="21"/>
    </row>
    <row r="15" spans="1:12" ht="42.75" customHeight="1">
      <c r="A15" s="56"/>
      <c r="B15" s="65"/>
      <c r="C15" s="65"/>
      <c r="D15" s="56"/>
      <c r="E15" s="56"/>
      <c r="F15" s="1" t="s">
        <v>5</v>
      </c>
      <c r="G15" s="2" t="s">
        <v>250</v>
      </c>
      <c r="H15" s="1" t="s">
        <v>251</v>
      </c>
      <c r="I15" s="1" t="s">
        <v>252</v>
      </c>
      <c r="J15" s="1" t="s">
        <v>253</v>
      </c>
      <c r="K15" s="1" t="s">
        <v>254</v>
      </c>
      <c r="L15" s="1" t="s">
        <v>255</v>
      </c>
    </row>
    <row r="16" spans="1:13" ht="15.75" customHeight="1">
      <c r="A16" s="56" t="s">
        <v>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27"/>
    </row>
    <row r="17" spans="1:13" ht="32.25" customHeight="1">
      <c r="A17" s="56" t="s">
        <v>7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28"/>
    </row>
    <row r="18" spans="1:13" ht="15.75" customHeight="1">
      <c r="A18" s="56" t="s">
        <v>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8"/>
    </row>
    <row r="19" spans="1:13" ht="15.75">
      <c r="A19" s="53" t="s">
        <v>11</v>
      </c>
      <c r="B19" s="50" t="s">
        <v>9</v>
      </c>
      <c r="C19" s="50" t="s">
        <v>16</v>
      </c>
      <c r="D19" s="63" t="s">
        <v>10</v>
      </c>
      <c r="E19" s="60">
        <f>SUM(F19:L20)</f>
        <v>1533.9</v>
      </c>
      <c r="F19" s="60">
        <f aca="true" t="shared" si="0" ref="F19:L19">F21+F22</f>
        <v>544.2</v>
      </c>
      <c r="G19" s="61">
        <f t="shared" si="0"/>
        <v>129.6</v>
      </c>
      <c r="H19" s="60">
        <f t="shared" si="0"/>
        <v>427.5</v>
      </c>
      <c r="I19" s="60">
        <f t="shared" si="0"/>
        <v>432.6</v>
      </c>
      <c r="J19" s="60">
        <f t="shared" si="0"/>
        <v>0</v>
      </c>
      <c r="K19" s="60">
        <f t="shared" si="0"/>
        <v>0</v>
      </c>
      <c r="L19" s="60">
        <f t="shared" si="0"/>
        <v>0</v>
      </c>
      <c r="M19" s="66"/>
    </row>
    <row r="20" spans="1:13" ht="15.75">
      <c r="A20" s="54"/>
      <c r="B20" s="51"/>
      <c r="C20" s="51"/>
      <c r="D20" s="63"/>
      <c r="E20" s="60"/>
      <c r="F20" s="60"/>
      <c r="G20" s="61"/>
      <c r="H20" s="60"/>
      <c r="I20" s="60"/>
      <c r="J20" s="60"/>
      <c r="K20" s="60"/>
      <c r="L20" s="60"/>
      <c r="M20" s="66"/>
    </row>
    <row r="21" spans="1:12" ht="141.75">
      <c r="A21" s="54"/>
      <c r="B21" s="51"/>
      <c r="C21" s="51"/>
      <c r="D21" s="29" t="s">
        <v>247</v>
      </c>
      <c r="E21" s="3">
        <f aca="true" t="shared" si="1" ref="E21:E31">SUM(F21:L21)</f>
        <v>1242.2</v>
      </c>
      <c r="F21" s="3">
        <v>462.6</v>
      </c>
      <c r="G21" s="4">
        <v>48.5</v>
      </c>
      <c r="H21" s="5">
        <f>363.4</f>
        <v>363.4</v>
      </c>
      <c r="I21" s="6">
        <v>367.7</v>
      </c>
      <c r="J21" s="3">
        <v>0</v>
      </c>
      <c r="K21" s="3">
        <v>0</v>
      </c>
      <c r="L21" s="3">
        <v>0</v>
      </c>
    </row>
    <row r="22" spans="1:12" ht="47.25">
      <c r="A22" s="54"/>
      <c r="B22" s="51"/>
      <c r="C22" s="51"/>
      <c r="D22" s="30" t="s">
        <v>13</v>
      </c>
      <c r="E22" s="3">
        <f t="shared" si="1"/>
        <v>291.7</v>
      </c>
      <c r="F22" s="7">
        <v>81.6</v>
      </c>
      <c r="G22" s="8">
        <f>74+7.1</f>
        <v>81.1</v>
      </c>
      <c r="H22" s="9">
        <v>64.1</v>
      </c>
      <c r="I22" s="10">
        <v>64.9</v>
      </c>
      <c r="J22" s="4">
        <v>0</v>
      </c>
      <c r="K22" s="4">
        <v>0</v>
      </c>
      <c r="L22" s="4">
        <v>0</v>
      </c>
    </row>
    <row r="23" spans="1:12" ht="15.75">
      <c r="A23" s="62" t="s">
        <v>29</v>
      </c>
      <c r="B23" s="59" t="s">
        <v>14</v>
      </c>
      <c r="C23" s="59" t="s">
        <v>16</v>
      </c>
      <c r="D23" s="29" t="s">
        <v>10</v>
      </c>
      <c r="E23" s="3">
        <f t="shared" si="1"/>
        <v>1541.2</v>
      </c>
      <c r="F23" s="3">
        <f aca="true" t="shared" si="2" ref="F23:L23">F24+F25</f>
        <v>508</v>
      </c>
      <c r="G23" s="4">
        <f t="shared" si="2"/>
        <v>144.2</v>
      </c>
      <c r="H23" s="5">
        <f t="shared" si="2"/>
        <v>508</v>
      </c>
      <c r="I23" s="3">
        <f t="shared" si="2"/>
        <v>381</v>
      </c>
      <c r="J23" s="4">
        <f t="shared" si="2"/>
        <v>0</v>
      </c>
      <c r="K23" s="4">
        <f t="shared" si="2"/>
        <v>0</v>
      </c>
      <c r="L23" s="4">
        <f t="shared" si="2"/>
        <v>0</v>
      </c>
    </row>
    <row r="24" spans="1:12" ht="47.25">
      <c r="A24" s="62"/>
      <c r="B24" s="59"/>
      <c r="C24" s="59"/>
      <c r="D24" s="29" t="s">
        <v>12</v>
      </c>
      <c r="E24" s="3">
        <f t="shared" si="1"/>
        <v>1255.5</v>
      </c>
      <c r="F24" s="3">
        <v>431.8</v>
      </c>
      <c r="G24" s="4">
        <v>68</v>
      </c>
      <c r="H24" s="5">
        <v>431.8</v>
      </c>
      <c r="I24" s="3">
        <v>323.9</v>
      </c>
      <c r="J24" s="4">
        <v>0</v>
      </c>
      <c r="K24" s="4">
        <v>0</v>
      </c>
      <c r="L24" s="4">
        <v>0</v>
      </c>
    </row>
    <row r="25" spans="1:12" ht="47.25">
      <c r="A25" s="62"/>
      <c r="B25" s="59"/>
      <c r="C25" s="59"/>
      <c r="D25" s="29" t="s">
        <v>13</v>
      </c>
      <c r="E25" s="3">
        <f t="shared" si="1"/>
        <v>285.70000000000005</v>
      </c>
      <c r="F25" s="3">
        <v>76.2</v>
      </c>
      <c r="G25" s="4">
        <v>76.2</v>
      </c>
      <c r="H25" s="5">
        <v>76.2</v>
      </c>
      <c r="I25" s="3">
        <v>57.1</v>
      </c>
      <c r="J25" s="4">
        <v>0</v>
      </c>
      <c r="K25" s="4">
        <v>0</v>
      </c>
      <c r="L25" s="4">
        <v>0</v>
      </c>
    </row>
    <row r="26" spans="1:12" ht="15.75">
      <c r="A26" s="62" t="s">
        <v>30</v>
      </c>
      <c r="B26" s="58" t="s">
        <v>15</v>
      </c>
      <c r="C26" s="58" t="s">
        <v>16</v>
      </c>
      <c r="D26" s="29" t="s">
        <v>10</v>
      </c>
      <c r="E26" s="3">
        <f t="shared" si="1"/>
        <v>423.29999999999995</v>
      </c>
      <c r="F26" s="3">
        <f aca="true" t="shared" si="3" ref="F26:L26">F27+F28</f>
        <v>141.1</v>
      </c>
      <c r="G26" s="4">
        <f t="shared" si="3"/>
        <v>0</v>
      </c>
      <c r="H26" s="5">
        <f t="shared" si="3"/>
        <v>141.1</v>
      </c>
      <c r="I26" s="3">
        <f t="shared" si="3"/>
        <v>141.1</v>
      </c>
      <c r="J26" s="4">
        <f t="shared" si="3"/>
        <v>0</v>
      </c>
      <c r="K26" s="4">
        <f t="shared" si="3"/>
        <v>0</v>
      </c>
      <c r="L26" s="4">
        <f t="shared" si="3"/>
        <v>0</v>
      </c>
    </row>
    <row r="27" spans="1:12" ht="47.25">
      <c r="A27" s="62"/>
      <c r="B27" s="58"/>
      <c r="C27" s="58"/>
      <c r="D27" s="29" t="s">
        <v>12</v>
      </c>
      <c r="E27" s="3">
        <f t="shared" si="1"/>
        <v>359.70000000000005</v>
      </c>
      <c r="F27" s="3">
        <v>119.9</v>
      </c>
      <c r="G27" s="4">
        <v>0</v>
      </c>
      <c r="H27" s="5">
        <v>119.9</v>
      </c>
      <c r="I27" s="3">
        <v>119.9</v>
      </c>
      <c r="J27" s="4">
        <v>0</v>
      </c>
      <c r="K27" s="4">
        <v>0</v>
      </c>
      <c r="L27" s="4">
        <v>0</v>
      </c>
    </row>
    <row r="28" spans="1:12" ht="47.25">
      <c r="A28" s="62"/>
      <c r="B28" s="58"/>
      <c r="C28" s="58"/>
      <c r="D28" s="29" t="s">
        <v>13</v>
      </c>
      <c r="E28" s="3">
        <f t="shared" si="1"/>
        <v>63.599999999999994</v>
      </c>
      <c r="F28" s="3">
        <v>21.2</v>
      </c>
      <c r="G28" s="4">
        <v>0</v>
      </c>
      <c r="H28" s="5">
        <v>21.2</v>
      </c>
      <c r="I28" s="3">
        <v>21.2</v>
      </c>
      <c r="J28" s="4">
        <v>0</v>
      </c>
      <c r="K28" s="4">
        <v>0</v>
      </c>
      <c r="L28" s="4">
        <v>0</v>
      </c>
    </row>
    <row r="29" spans="1:13" ht="15.75">
      <c r="A29" s="53" t="s">
        <v>31</v>
      </c>
      <c r="B29" s="58" t="s">
        <v>220</v>
      </c>
      <c r="C29" s="58" t="s">
        <v>16</v>
      </c>
      <c r="D29" s="29" t="s">
        <v>10</v>
      </c>
      <c r="E29" s="3">
        <f t="shared" si="1"/>
        <v>600</v>
      </c>
      <c r="F29" s="3">
        <f aca="true" t="shared" si="4" ref="F29:L29">F30+F31</f>
        <v>0</v>
      </c>
      <c r="G29" s="4">
        <f t="shared" si="4"/>
        <v>0</v>
      </c>
      <c r="H29" s="5">
        <f t="shared" si="4"/>
        <v>600</v>
      </c>
      <c r="I29" s="3">
        <f t="shared" si="4"/>
        <v>0</v>
      </c>
      <c r="J29" s="4">
        <f t="shared" si="4"/>
        <v>0</v>
      </c>
      <c r="K29" s="4">
        <f t="shared" si="4"/>
        <v>0</v>
      </c>
      <c r="L29" s="4">
        <f t="shared" si="4"/>
        <v>0</v>
      </c>
      <c r="M29" s="25" t="s">
        <v>221</v>
      </c>
    </row>
    <row r="30" spans="1:12" ht="47.25">
      <c r="A30" s="54"/>
      <c r="B30" s="58"/>
      <c r="C30" s="58"/>
      <c r="D30" s="29" t="s">
        <v>12</v>
      </c>
      <c r="E30" s="3">
        <f t="shared" si="1"/>
        <v>510</v>
      </c>
      <c r="F30" s="3">
        <v>0</v>
      </c>
      <c r="G30" s="4">
        <v>0</v>
      </c>
      <c r="H30" s="5">
        <v>510</v>
      </c>
      <c r="I30" s="3">
        <v>0</v>
      </c>
      <c r="J30" s="4">
        <v>0</v>
      </c>
      <c r="K30" s="4">
        <v>0</v>
      </c>
      <c r="L30" s="4">
        <v>0</v>
      </c>
    </row>
    <row r="31" spans="1:12" ht="47.25">
      <c r="A31" s="55"/>
      <c r="B31" s="58"/>
      <c r="C31" s="58"/>
      <c r="D31" s="29" t="s">
        <v>13</v>
      </c>
      <c r="E31" s="3">
        <f t="shared" si="1"/>
        <v>90</v>
      </c>
      <c r="F31" s="3">
        <v>0</v>
      </c>
      <c r="G31" s="4">
        <v>0</v>
      </c>
      <c r="H31" s="5">
        <v>90</v>
      </c>
      <c r="I31" s="3">
        <v>0</v>
      </c>
      <c r="J31" s="4">
        <v>0</v>
      </c>
      <c r="K31" s="4">
        <v>0</v>
      </c>
      <c r="L31" s="4">
        <v>0</v>
      </c>
    </row>
    <row r="32" spans="1:12" ht="51" customHeight="1">
      <c r="A32" s="16" t="s">
        <v>32</v>
      </c>
      <c r="B32" s="19" t="s">
        <v>17</v>
      </c>
      <c r="C32" s="19" t="s">
        <v>16</v>
      </c>
      <c r="D32" s="29" t="s">
        <v>13</v>
      </c>
      <c r="E32" s="3">
        <f aca="true" t="shared" si="5" ref="E32:E44">SUM(F32:L32)</f>
        <v>341</v>
      </c>
      <c r="F32" s="3">
        <v>0</v>
      </c>
      <c r="G32" s="4">
        <v>35.2</v>
      </c>
      <c r="H32" s="5">
        <v>42</v>
      </c>
      <c r="I32" s="3">
        <v>163.8</v>
      </c>
      <c r="J32" s="3">
        <v>50</v>
      </c>
      <c r="K32" s="3">
        <v>0</v>
      </c>
      <c r="L32" s="3">
        <v>50</v>
      </c>
    </row>
    <row r="33" spans="1:12" ht="49.5" customHeight="1">
      <c r="A33" s="16" t="s">
        <v>33</v>
      </c>
      <c r="B33" s="19" t="s">
        <v>18</v>
      </c>
      <c r="C33" s="19" t="s">
        <v>16</v>
      </c>
      <c r="D33" s="29" t="s">
        <v>13</v>
      </c>
      <c r="E33" s="3">
        <f t="shared" si="5"/>
        <v>170</v>
      </c>
      <c r="F33" s="3">
        <v>170</v>
      </c>
      <c r="G33" s="4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49.5" customHeight="1">
      <c r="A34" s="16" t="s">
        <v>34</v>
      </c>
      <c r="B34" s="19" t="s">
        <v>19</v>
      </c>
      <c r="C34" s="19" t="s">
        <v>16</v>
      </c>
      <c r="D34" s="29" t="s">
        <v>13</v>
      </c>
      <c r="E34" s="3">
        <f t="shared" si="5"/>
        <v>84.9</v>
      </c>
      <c r="F34" s="3">
        <v>30</v>
      </c>
      <c r="G34" s="4">
        <v>0</v>
      </c>
      <c r="H34" s="3">
        <v>0</v>
      </c>
      <c r="I34" s="3">
        <v>0</v>
      </c>
      <c r="J34" s="3">
        <v>0</v>
      </c>
      <c r="K34" s="3">
        <v>30.7</v>
      </c>
      <c r="L34" s="3">
        <v>24.2</v>
      </c>
    </row>
    <row r="35" spans="1:12" ht="47.25" customHeight="1">
      <c r="A35" s="16" t="s">
        <v>36</v>
      </c>
      <c r="B35" s="19" t="s">
        <v>20</v>
      </c>
      <c r="C35" s="19" t="s">
        <v>16</v>
      </c>
      <c r="D35" s="29" t="s">
        <v>13</v>
      </c>
      <c r="E35" s="3">
        <f t="shared" si="5"/>
        <v>24</v>
      </c>
      <c r="F35" s="3">
        <v>0</v>
      </c>
      <c r="G35" s="4">
        <v>0</v>
      </c>
      <c r="H35" s="3">
        <v>0</v>
      </c>
      <c r="I35" s="3">
        <v>0</v>
      </c>
      <c r="J35" s="3">
        <v>10</v>
      </c>
      <c r="K35" s="3">
        <v>0</v>
      </c>
      <c r="L35" s="3">
        <v>14</v>
      </c>
    </row>
    <row r="36" spans="1:12" ht="46.5" customHeight="1">
      <c r="A36" s="16" t="s">
        <v>37</v>
      </c>
      <c r="B36" s="19" t="s">
        <v>21</v>
      </c>
      <c r="C36" s="19" t="s">
        <v>16</v>
      </c>
      <c r="D36" s="29" t="s">
        <v>13</v>
      </c>
      <c r="E36" s="3">
        <f t="shared" si="5"/>
        <v>360.872</v>
      </c>
      <c r="F36" s="3">
        <v>75</v>
      </c>
      <c r="G36" s="4">
        <f>81-0.128</f>
        <v>80.872</v>
      </c>
      <c r="H36" s="3">
        <v>50</v>
      </c>
      <c r="I36" s="3">
        <v>50</v>
      </c>
      <c r="J36" s="3">
        <v>35</v>
      </c>
      <c r="K36" s="3">
        <v>35</v>
      </c>
      <c r="L36" s="3">
        <v>35</v>
      </c>
    </row>
    <row r="37" spans="1:12" ht="15.75" customHeight="1">
      <c r="A37" s="53" t="s">
        <v>38</v>
      </c>
      <c r="B37" s="58" t="s">
        <v>22</v>
      </c>
      <c r="C37" s="58" t="s">
        <v>16</v>
      </c>
      <c r="D37" s="29" t="s">
        <v>10</v>
      </c>
      <c r="E37" s="3">
        <f t="shared" si="5"/>
        <v>2145.8</v>
      </c>
      <c r="F37" s="3">
        <f>F38+F39+F40</f>
        <v>900</v>
      </c>
      <c r="G37" s="4">
        <f aca="true" t="shared" si="6" ref="G37:L37">G38+G39+G40</f>
        <v>477.4</v>
      </c>
      <c r="H37" s="3">
        <f t="shared" si="6"/>
        <v>8.2</v>
      </c>
      <c r="I37" s="3">
        <f t="shared" si="6"/>
        <v>8.2</v>
      </c>
      <c r="J37" s="3">
        <f t="shared" si="6"/>
        <v>245</v>
      </c>
      <c r="K37" s="3">
        <f t="shared" si="6"/>
        <v>245</v>
      </c>
      <c r="L37" s="3">
        <f t="shared" si="6"/>
        <v>262</v>
      </c>
    </row>
    <row r="38" spans="1:13" ht="47.25">
      <c r="A38" s="54"/>
      <c r="B38" s="58"/>
      <c r="C38" s="58"/>
      <c r="D38" s="29" t="s">
        <v>13</v>
      </c>
      <c r="E38" s="3">
        <f t="shared" si="5"/>
        <v>1452</v>
      </c>
      <c r="F38" s="3">
        <v>500</v>
      </c>
      <c r="G38" s="4">
        <v>200</v>
      </c>
      <c r="H38" s="3">
        <v>0</v>
      </c>
      <c r="I38" s="3">
        <v>0</v>
      </c>
      <c r="J38" s="3">
        <v>245</v>
      </c>
      <c r="K38" s="3">
        <v>245</v>
      </c>
      <c r="L38" s="3">
        <v>262</v>
      </c>
      <c r="M38" s="25" t="s">
        <v>228</v>
      </c>
    </row>
    <row r="39" spans="1:12" ht="47.25">
      <c r="A39" s="54"/>
      <c r="B39" s="58"/>
      <c r="C39" s="58"/>
      <c r="D39" s="29" t="s">
        <v>12</v>
      </c>
      <c r="E39" s="3">
        <f t="shared" si="5"/>
        <v>670</v>
      </c>
      <c r="F39" s="4">
        <v>400</v>
      </c>
      <c r="G39" s="4">
        <v>270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</row>
    <row r="40" spans="1:13" ht="31.5">
      <c r="A40" s="55"/>
      <c r="B40" s="58"/>
      <c r="C40" s="58"/>
      <c r="D40" s="29" t="s">
        <v>23</v>
      </c>
      <c r="E40" s="3">
        <f t="shared" si="5"/>
        <v>23.799999999999997</v>
      </c>
      <c r="F40" s="3">
        <v>0</v>
      </c>
      <c r="G40" s="4">
        <v>7.4</v>
      </c>
      <c r="H40" s="3">
        <v>8.2</v>
      </c>
      <c r="I40" s="3">
        <v>8.2</v>
      </c>
      <c r="J40" s="3">
        <v>0</v>
      </c>
      <c r="K40" s="3">
        <v>0</v>
      </c>
      <c r="L40" s="3">
        <v>0</v>
      </c>
      <c r="M40" s="25" t="s">
        <v>226</v>
      </c>
    </row>
    <row r="41" spans="1:12" ht="15.75">
      <c r="A41" s="53" t="s">
        <v>39</v>
      </c>
      <c r="B41" s="50" t="s">
        <v>24</v>
      </c>
      <c r="C41" s="50" t="s">
        <v>16</v>
      </c>
      <c r="D41" s="29" t="s">
        <v>10</v>
      </c>
      <c r="E41" s="3">
        <f>E42+E43</f>
        <v>174381.8</v>
      </c>
      <c r="F41" s="3">
        <f>F42+F43</f>
        <v>24727.4</v>
      </c>
      <c r="G41" s="4">
        <f aca="true" t="shared" si="7" ref="G41:L41">G42+G43</f>
        <v>23235.3</v>
      </c>
      <c r="H41" s="3">
        <f t="shared" si="7"/>
        <v>26627.3</v>
      </c>
      <c r="I41" s="3">
        <f t="shared" si="7"/>
        <v>31219.3</v>
      </c>
      <c r="J41" s="3">
        <f t="shared" si="7"/>
        <v>22857.5</v>
      </c>
      <c r="K41" s="3">
        <f t="shared" si="7"/>
        <v>22857.5</v>
      </c>
      <c r="L41" s="3">
        <f t="shared" si="7"/>
        <v>22857.5</v>
      </c>
    </row>
    <row r="42" spans="1:12" ht="51" customHeight="1">
      <c r="A42" s="54"/>
      <c r="B42" s="51"/>
      <c r="C42" s="51"/>
      <c r="D42" s="29" t="s">
        <v>13</v>
      </c>
      <c r="E42" s="3">
        <f t="shared" si="5"/>
        <v>172468.8</v>
      </c>
      <c r="F42" s="3">
        <v>24727.4</v>
      </c>
      <c r="G42" s="4">
        <v>21322.3</v>
      </c>
      <c r="H42" s="3">
        <v>26627.3</v>
      </c>
      <c r="I42" s="3">
        <v>31219.3</v>
      </c>
      <c r="J42" s="3">
        <v>22857.5</v>
      </c>
      <c r="K42" s="3">
        <v>22857.5</v>
      </c>
      <c r="L42" s="3">
        <v>22857.5</v>
      </c>
    </row>
    <row r="43" spans="1:13" ht="47.25">
      <c r="A43" s="55"/>
      <c r="B43" s="52"/>
      <c r="C43" s="52"/>
      <c r="D43" s="29" t="s">
        <v>12</v>
      </c>
      <c r="E43" s="3">
        <f>SUM(F43:L43)</f>
        <v>1913</v>
      </c>
      <c r="F43" s="3"/>
      <c r="G43" s="4">
        <v>1913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25" t="s">
        <v>227</v>
      </c>
    </row>
    <row r="44" spans="1:12" ht="47.25" customHeight="1">
      <c r="A44" s="16" t="s">
        <v>40</v>
      </c>
      <c r="B44" s="19" t="s">
        <v>25</v>
      </c>
      <c r="C44" s="19" t="s">
        <v>16</v>
      </c>
      <c r="D44" s="29" t="s">
        <v>13</v>
      </c>
      <c r="E44" s="3">
        <f t="shared" si="5"/>
        <v>2713.0705299999995</v>
      </c>
      <c r="F44" s="3">
        <v>1179.1</v>
      </c>
      <c r="G44" s="4">
        <f>758.036-129.16547</f>
        <v>628.8705299999999</v>
      </c>
      <c r="H44" s="3">
        <v>0</v>
      </c>
      <c r="I44" s="3">
        <v>0</v>
      </c>
      <c r="J44" s="3">
        <v>301.7</v>
      </c>
      <c r="K44" s="3">
        <v>301.7</v>
      </c>
      <c r="L44" s="3">
        <v>301.7</v>
      </c>
    </row>
    <row r="45" spans="1:14" ht="81" customHeight="1">
      <c r="A45" s="17" t="s">
        <v>41</v>
      </c>
      <c r="B45" s="19" t="s">
        <v>35</v>
      </c>
      <c r="C45" s="19" t="s">
        <v>16</v>
      </c>
      <c r="D45" s="29" t="s">
        <v>13</v>
      </c>
      <c r="E45" s="3">
        <f>SUM(F45:L45)</f>
        <v>107</v>
      </c>
      <c r="F45" s="3">
        <v>107</v>
      </c>
      <c r="G45" s="4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1"/>
      <c r="N45" s="31"/>
    </row>
    <row r="46" spans="1:13" ht="47.25" customHeight="1">
      <c r="A46" s="16" t="s">
        <v>42</v>
      </c>
      <c r="B46" s="19" t="s">
        <v>232</v>
      </c>
      <c r="C46" s="19" t="s">
        <v>16</v>
      </c>
      <c r="D46" s="29" t="s">
        <v>12</v>
      </c>
      <c r="E46" s="3">
        <f aca="true" t="shared" si="8" ref="E46:E54">SUM(F46:L46)</f>
        <v>200</v>
      </c>
      <c r="F46" s="3">
        <v>200</v>
      </c>
      <c r="G46" s="4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1"/>
    </row>
    <row r="47" spans="1:13" ht="47.25" customHeight="1">
      <c r="A47" s="17" t="s">
        <v>43</v>
      </c>
      <c r="B47" s="20" t="s">
        <v>26</v>
      </c>
      <c r="C47" s="20" t="s">
        <v>16</v>
      </c>
      <c r="D47" s="29" t="s">
        <v>12</v>
      </c>
      <c r="E47" s="3">
        <f t="shared" si="8"/>
        <v>100</v>
      </c>
      <c r="F47" s="3">
        <v>100</v>
      </c>
      <c r="G47" s="4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28"/>
    </row>
    <row r="48" spans="1:13" ht="63">
      <c r="A48" s="17" t="s">
        <v>44</v>
      </c>
      <c r="B48" s="19" t="s">
        <v>27</v>
      </c>
      <c r="C48" s="19" t="s">
        <v>16</v>
      </c>
      <c r="D48" s="29" t="s">
        <v>13</v>
      </c>
      <c r="E48" s="3">
        <f t="shared" si="8"/>
        <v>129.69799999999998</v>
      </c>
      <c r="F48" s="3">
        <v>39.8</v>
      </c>
      <c r="G48" s="4">
        <v>89.898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28"/>
    </row>
    <row r="49" spans="1:13" ht="48" customHeight="1">
      <c r="A49" s="17" t="s">
        <v>219</v>
      </c>
      <c r="B49" s="20" t="s">
        <v>28</v>
      </c>
      <c r="C49" s="20" t="s">
        <v>16</v>
      </c>
      <c r="D49" s="30" t="s">
        <v>13</v>
      </c>
      <c r="E49" s="7">
        <f t="shared" si="8"/>
        <v>125.9</v>
      </c>
      <c r="F49" s="7">
        <v>125.9</v>
      </c>
      <c r="G49" s="8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28"/>
    </row>
    <row r="50" spans="1:13" ht="49.5" customHeight="1">
      <c r="A50" s="17" t="s">
        <v>222</v>
      </c>
      <c r="B50" s="20" t="s">
        <v>223</v>
      </c>
      <c r="C50" s="20" t="s">
        <v>16</v>
      </c>
      <c r="D50" s="30" t="s">
        <v>13</v>
      </c>
      <c r="E50" s="7">
        <f t="shared" si="8"/>
        <v>61.561</v>
      </c>
      <c r="F50" s="7">
        <v>0</v>
      </c>
      <c r="G50" s="8">
        <v>61.561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28"/>
    </row>
    <row r="51" spans="1:13" ht="26.25" customHeight="1">
      <c r="A51" s="67" t="s">
        <v>45</v>
      </c>
      <c r="B51" s="67"/>
      <c r="C51" s="67"/>
      <c r="D51" s="32" t="s">
        <v>10</v>
      </c>
      <c r="E51" s="11">
        <f t="shared" si="8"/>
        <v>185044.00153</v>
      </c>
      <c r="F51" s="11">
        <f>F19+F23+F26+F32+F34+F33+F35+F36+F37+F42+F44+F45+F46+F47+F48+F49</f>
        <v>28847.5</v>
      </c>
      <c r="G51" s="12">
        <f aca="true" t="shared" si="9" ref="G51:L51">G52+G53+G54</f>
        <v>24882.901530000003</v>
      </c>
      <c r="H51" s="12">
        <f t="shared" si="9"/>
        <v>28404.1</v>
      </c>
      <c r="I51" s="12">
        <f t="shared" si="9"/>
        <v>32396</v>
      </c>
      <c r="J51" s="12">
        <f t="shared" si="9"/>
        <v>23499.2</v>
      </c>
      <c r="K51" s="12">
        <f t="shared" si="9"/>
        <v>23469.9</v>
      </c>
      <c r="L51" s="12">
        <f t="shared" si="9"/>
        <v>23544.4</v>
      </c>
      <c r="M51" s="33"/>
    </row>
    <row r="52" spans="1:13" ht="47.25">
      <c r="A52" s="67"/>
      <c r="B52" s="67"/>
      <c r="C52" s="67"/>
      <c r="D52" s="32" t="s">
        <v>12</v>
      </c>
      <c r="E52" s="11">
        <f t="shared" si="8"/>
        <v>6250.4</v>
      </c>
      <c r="F52" s="11">
        <f>F21+F24+F27+F39+F46+F47+F30</f>
        <v>1714.3000000000002</v>
      </c>
      <c r="G52" s="12">
        <f aca="true" t="shared" si="10" ref="G52:L52">G21+G24+G27+G39+G46+G47+G30+G43</f>
        <v>2299.5</v>
      </c>
      <c r="H52" s="12">
        <f t="shared" si="10"/>
        <v>1425.1</v>
      </c>
      <c r="I52" s="12">
        <f t="shared" si="10"/>
        <v>811.4999999999999</v>
      </c>
      <c r="J52" s="12">
        <f t="shared" si="10"/>
        <v>0</v>
      </c>
      <c r="K52" s="12">
        <f t="shared" si="10"/>
        <v>0</v>
      </c>
      <c r="L52" s="12">
        <f t="shared" si="10"/>
        <v>0</v>
      </c>
      <c r="M52" s="33"/>
    </row>
    <row r="53" spans="1:13" ht="47.25">
      <c r="A53" s="67"/>
      <c r="B53" s="67"/>
      <c r="C53" s="67"/>
      <c r="D53" s="32" t="s">
        <v>13</v>
      </c>
      <c r="E53" s="11">
        <f t="shared" si="8"/>
        <v>178769.80153</v>
      </c>
      <c r="F53" s="11">
        <f>F22+F25+F28+F32+F33+F34+F35+F36+F38+F42+F44+F45+F48+F49+F31</f>
        <v>27133.2</v>
      </c>
      <c r="G53" s="12">
        <f aca="true" t="shared" si="11" ref="G53:L53">G22+G25+G28+G32+G33+G34+G35+G36+G38+G42+G44+G45+G48+G49+G31+G50</f>
        <v>22576.00153</v>
      </c>
      <c r="H53" s="12">
        <f t="shared" si="11"/>
        <v>26970.8</v>
      </c>
      <c r="I53" s="12">
        <f t="shared" si="11"/>
        <v>31576.3</v>
      </c>
      <c r="J53" s="12">
        <f t="shared" si="11"/>
        <v>23499.2</v>
      </c>
      <c r="K53" s="12">
        <f t="shared" si="11"/>
        <v>23469.9</v>
      </c>
      <c r="L53" s="12">
        <f t="shared" si="11"/>
        <v>23544.4</v>
      </c>
      <c r="M53" s="33"/>
    </row>
    <row r="54" spans="1:12" ht="31.5">
      <c r="A54" s="68"/>
      <c r="B54" s="68"/>
      <c r="C54" s="68"/>
      <c r="D54" s="34" t="s">
        <v>23</v>
      </c>
      <c r="E54" s="13">
        <f t="shared" si="8"/>
        <v>23.799999999999997</v>
      </c>
      <c r="F54" s="13">
        <f aca="true" t="shared" si="12" ref="F54:L54">F40</f>
        <v>0</v>
      </c>
      <c r="G54" s="14">
        <f t="shared" si="12"/>
        <v>7.4</v>
      </c>
      <c r="H54" s="14">
        <f t="shared" si="12"/>
        <v>8.2</v>
      </c>
      <c r="I54" s="14">
        <f t="shared" si="12"/>
        <v>8.2</v>
      </c>
      <c r="J54" s="14">
        <f t="shared" si="12"/>
        <v>0</v>
      </c>
      <c r="K54" s="14">
        <f t="shared" si="12"/>
        <v>0</v>
      </c>
      <c r="L54" s="14">
        <f t="shared" si="12"/>
        <v>0</v>
      </c>
    </row>
    <row r="55" spans="1:12" ht="15.75">
      <c r="A55" s="56" t="s">
        <v>46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1:12" ht="46.5" customHeight="1">
      <c r="A56" s="16" t="s">
        <v>62</v>
      </c>
      <c r="B56" s="19" t="s">
        <v>47</v>
      </c>
      <c r="C56" s="19" t="s">
        <v>16</v>
      </c>
      <c r="D56" s="29" t="s">
        <v>13</v>
      </c>
      <c r="E56" s="3">
        <f>SUM(F56:L56)</f>
        <v>12</v>
      </c>
      <c r="F56" s="3">
        <v>4</v>
      </c>
      <c r="G56" s="4">
        <v>0</v>
      </c>
      <c r="H56" s="3">
        <v>4</v>
      </c>
      <c r="I56" s="3">
        <v>4</v>
      </c>
      <c r="J56" s="3">
        <v>0</v>
      </c>
      <c r="K56" s="3">
        <v>0</v>
      </c>
      <c r="L56" s="3">
        <v>0</v>
      </c>
    </row>
    <row r="57" spans="1:12" ht="47.25" customHeight="1">
      <c r="A57" s="16" t="s">
        <v>63</v>
      </c>
      <c r="B57" s="19" t="s">
        <v>48</v>
      </c>
      <c r="C57" s="19" t="s">
        <v>16</v>
      </c>
      <c r="D57" s="29" t="s">
        <v>13</v>
      </c>
      <c r="E57" s="3">
        <f aca="true" t="shared" si="13" ref="E57:E72">SUM(F57:L57)</f>
        <v>330</v>
      </c>
      <c r="F57" s="3">
        <v>0</v>
      </c>
      <c r="G57" s="4">
        <v>50</v>
      </c>
      <c r="H57" s="3">
        <v>70</v>
      </c>
      <c r="I57" s="3">
        <v>70</v>
      </c>
      <c r="J57" s="3">
        <v>60</v>
      </c>
      <c r="K57" s="3">
        <v>30</v>
      </c>
      <c r="L57" s="3">
        <v>50</v>
      </c>
    </row>
    <row r="58" spans="1:12" ht="48.75" customHeight="1">
      <c r="A58" s="16" t="s">
        <v>64</v>
      </c>
      <c r="B58" s="19" t="s">
        <v>49</v>
      </c>
      <c r="C58" s="19" t="s">
        <v>16</v>
      </c>
      <c r="D58" s="29" t="s">
        <v>13</v>
      </c>
      <c r="E58" s="3">
        <f t="shared" si="13"/>
        <v>280</v>
      </c>
      <c r="F58" s="3">
        <v>0</v>
      </c>
      <c r="G58" s="4">
        <v>30</v>
      </c>
      <c r="H58" s="3">
        <v>50</v>
      </c>
      <c r="I58" s="3">
        <v>50</v>
      </c>
      <c r="J58" s="3">
        <v>50</v>
      </c>
      <c r="K58" s="3">
        <v>50</v>
      </c>
      <c r="L58" s="3">
        <v>50</v>
      </c>
    </row>
    <row r="59" spans="1:12" ht="48.75" customHeight="1">
      <c r="A59" s="16" t="s">
        <v>65</v>
      </c>
      <c r="B59" s="19" t="s">
        <v>50</v>
      </c>
      <c r="C59" s="19" t="s">
        <v>16</v>
      </c>
      <c r="D59" s="29" t="s">
        <v>13</v>
      </c>
      <c r="E59" s="3">
        <f t="shared" si="13"/>
        <v>179.1</v>
      </c>
      <c r="F59" s="3">
        <v>69.1</v>
      </c>
      <c r="G59" s="4">
        <v>70</v>
      </c>
      <c r="H59" s="3">
        <v>20</v>
      </c>
      <c r="I59" s="3">
        <v>20</v>
      </c>
      <c r="J59" s="3">
        <v>0</v>
      </c>
      <c r="K59" s="3">
        <v>0</v>
      </c>
      <c r="L59" s="3">
        <v>0</v>
      </c>
    </row>
    <row r="60" spans="1:12" ht="47.25" customHeight="1">
      <c r="A60" s="16" t="s">
        <v>66</v>
      </c>
      <c r="B60" s="20" t="s">
        <v>51</v>
      </c>
      <c r="C60" s="20" t="s">
        <v>16</v>
      </c>
      <c r="D60" s="30" t="s">
        <v>13</v>
      </c>
      <c r="E60" s="3">
        <f t="shared" si="13"/>
        <v>60</v>
      </c>
      <c r="F60" s="7">
        <v>0</v>
      </c>
      <c r="G60" s="8">
        <v>0</v>
      </c>
      <c r="H60" s="7">
        <v>0</v>
      </c>
      <c r="I60" s="7">
        <v>0</v>
      </c>
      <c r="J60" s="7">
        <v>30</v>
      </c>
      <c r="K60" s="7">
        <v>0</v>
      </c>
      <c r="L60" s="7">
        <v>30</v>
      </c>
    </row>
    <row r="61" spans="1:12" ht="48" customHeight="1">
      <c r="A61" s="16" t="s">
        <v>67</v>
      </c>
      <c r="B61" s="19" t="s">
        <v>52</v>
      </c>
      <c r="C61" s="19" t="s">
        <v>16</v>
      </c>
      <c r="D61" s="29" t="s">
        <v>13</v>
      </c>
      <c r="E61" s="3">
        <f t="shared" si="13"/>
        <v>540</v>
      </c>
      <c r="F61" s="3">
        <v>60</v>
      </c>
      <c r="G61" s="4">
        <v>60</v>
      </c>
      <c r="H61" s="3">
        <v>60</v>
      </c>
      <c r="I61" s="3">
        <v>60</v>
      </c>
      <c r="J61" s="3">
        <v>100</v>
      </c>
      <c r="K61" s="3">
        <v>100</v>
      </c>
      <c r="L61" s="3">
        <v>100</v>
      </c>
    </row>
    <row r="62" spans="1:12" ht="78.75">
      <c r="A62" s="16" t="s">
        <v>68</v>
      </c>
      <c r="B62" s="19" t="s">
        <v>53</v>
      </c>
      <c r="C62" s="19" t="s">
        <v>16</v>
      </c>
      <c r="D62" s="29" t="s">
        <v>13</v>
      </c>
      <c r="E62" s="3">
        <f t="shared" si="13"/>
        <v>240.8</v>
      </c>
      <c r="F62" s="3">
        <v>0</v>
      </c>
      <c r="G62" s="4">
        <v>30</v>
      </c>
      <c r="H62" s="3">
        <v>45.4</v>
      </c>
      <c r="I62" s="3">
        <v>45.4</v>
      </c>
      <c r="J62" s="3">
        <v>50</v>
      </c>
      <c r="K62" s="3">
        <v>0</v>
      </c>
      <c r="L62" s="3">
        <v>70</v>
      </c>
    </row>
    <row r="63" spans="1:12" ht="45.75" customHeight="1">
      <c r="A63" s="16" t="s">
        <v>69</v>
      </c>
      <c r="B63" s="19" t="s">
        <v>54</v>
      </c>
      <c r="C63" s="19" t="s">
        <v>16</v>
      </c>
      <c r="D63" s="29" t="s">
        <v>13</v>
      </c>
      <c r="E63" s="3">
        <f t="shared" si="13"/>
        <v>128.5</v>
      </c>
      <c r="F63" s="3">
        <v>0</v>
      </c>
      <c r="G63" s="4">
        <v>0</v>
      </c>
      <c r="H63" s="3">
        <v>0</v>
      </c>
      <c r="I63" s="3">
        <v>0</v>
      </c>
      <c r="J63" s="3">
        <v>38.5</v>
      </c>
      <c r="K63" s="3">
        <v>40</v>
      </c>
      <c r="L63" s="3">
        <v>50</v>
      </c>
    </row>
    <row r="64" spans="1:12" ht="47.25" customHeight="1">
      <c r="A64" s="16" t="s">
        <v>70</v>
      </c>
      <c r="B64" s="19" t="s">
        <v>20</v>
      </c>
      <c r="C64" s="19" t="s">
        <v>16</v>
      </c>
      <c r="D64" s="29" t="s">
        <v>13</v>
      </c>
      <c r="E64" s="3">
        <f t="shared" si="13"/>
        <v>118</v>
      </c>
      <c r="F64" s="3">
        <v>0</v>
      </c>
      <c r="G64" s="4">
        <v>0</v>
      </c>
      <c r="H64" s="3">
        <v>6</v>
      </c>
      <c r="I64" s="3">
        <v>12</v>
      </c>
      <c r="J64" s="3">
        <v>50</v>
      </c>
      <c r="K64" s="3">
        <v>0</v>
      </c>
      <c r="L64" s="3">
        <v>50</v>
      </c>
    </row>
    <row r="65" spans="1:12" ht="15.75">
      <c r="A65" s="53" t="s">
        <v>71</v>
      </c>
      <c r="B65" s="50" t="s">
        <v>258</v>
      </c>
      <c r="C65" s="50" t="s">
        <v>16</v>
      </c>
      <c r="D65" s="29" t="s">
        <v>10</v>
      </c>
      <c r="E65" s="3">
        <f>E66+E67</f>
        <v>93138.38299999999</v>
      </c>
      <c r="F65" s="3">
        <f aca="true" t="shared" si="14" ref="F65:L65">F66+F67</f>
        <v>10258.4</v>
      </c>
      <c r="G65" s="4">
        <f>G66+G67</f>
        <v>15476.283</v>
      </c>
      <c r="H65" s="3">
        <f t="shared" si="14"/>
        <v>14110.5</v>
      </c>
      <c r="I65" s="3">
        <f t="shared" si="14"/>
        <v>16342.5</v>
      </c>
      <c r="J65" s="3">
        <f t="shared" si="14"/>
        <v>12316.9</v>
      </c>
      <c r="K65" s="3">
        <f t="shared" si="14"/>
        <v>12316.9</v>
      </c>
      <c r="L65" s="3">
        <f t="shared" si="14"/>
        <v>12316.9</v>
      </c>
    </row>
    <row r="66" spans="1:12" ht="48" customHeight="1">
      <c r="A66" s="54"/>
      <c r="B66" s="51"/>
      <c r="C66" s="51"/>
      <c r="D66" s="29" t="s">
        <v>13</v>
      </c>
      <c r="E66" s="3">
        <f t="shared" si="13"/>
        <v>91467.38299999999</v>
      </c>
      <c r="F66" s="3">
        <v>10258.4</v>
      </c>
      <c r="G66" s="4">
        <v>13805.283</v>
      </c>
      <c r="H66" s="3">
        <v>14110.5</v>
      </c>
      <c r="I66" s="3">
        <v>16342.5</v>
      </c>
      <c r="J66" s="3">
        <v>12316.9</v>
      </c>
      <c r="K66" s="3">
        <v>12316.9</v>
      </c>
      <c r="L66" s="3">
        <v>12316.9</v>
      </c>
    </row>
    <row r="67" spans="1:13" ht="47.25">
      <c r="A67" s="55"/>
      <c r="B67" s="52"/>
      <c r="C67" s="52"/>
      <c r="D67" s="29" t="s">
        <v>12</v>
      </c>
      <c r="E67" s="3">
        <f t="shared" si="13"/>
        <v>1671</v>
      </c>
      <c r="F67" s="3"/>
      <c r="G67" s="4">
        <f>1171+500</f>
        <v>1671</v>
      </c>
      <c r="H67" s="3"/>
      <c r="I67" s="3"/>
      <c r="J67" s="3"/>
      <c r="K67" s="3"/>
      <c r="L67" s="3"/>
      <c r="M67" s="25" t="s">
        <v>227</v>
      </c>
    </row>
    <row r="68" spans="1:12" ht="48" customHeight="1">
      <c r="A68" s="16" t="s">
        <v>72</v>
      </c>
      <c r="B68" s="19" t="s">
        <v>25</v>
      </c>
      <c r="C68" s="19" t="s">
        <v>16</v>
      </c>
      <c r="D68" s="29" t="s">
        <v>13</v>
      </c>
      <c r="E68" s="3">
        <f t="shared" si="13"/>
        <v>1201.97261</v>
      </c>
      <c r="F68" s="3">
        <v>408.2</v>
      </c>
      <c r="G68" s="4">
        <f>451.5-115.5-58.22739</f>
        <v>277.77261</v>
      </c>
      <c r="H68" s="3">
        <v>0</v>
      </c>
      <c r="I68" s="3">
        <v>0</v>
      </c>
      <c r="J68" s="3">
        <v>172</v>
      </c>
      <c r="K68" s="3">
        <v>172</v>
      </c>
      <c r="L68" s="3">
        <v>172</v>
      </c>
    </row>
    <row r="69" spans="1:12" ht="47.25" customHeight="1">
      <c r="A69" s="16" t="s">
        <v>73</v>
      </c>
      <c r="B69" s="19" t="s">
        <v>55</v>
      </c>
      <c r="C69" s="19" t="s">
        <v>16</v>
      </c>
      <c r="D69" s="29" t="s">
        <v>12</v>
      </c>
      <c r="E69" s="3">
        <f t="shared" si="13"/>
        <v>160</v>
      </c>
      <c r="F69" s="3">
        <v>160</v>
      </c>
      <c r="G69" s="4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</row>
    <row r="70" spans="1:12" ht="47.25" customHeight="1">
      <c r="A70" s="16" t="s">
        <v>74</v>
      </c>
      <c r="B70" s="19" t="s">
        <v>56</v>
      </c>
      <c r="C70" s="19" t="s">
        <v>16</v>
      </c>
      <c r="D70" s="29" t="s">
        <v>13</v>
      </c>
      <c r="E70" s="3">
        <f t="shared" si="13"/>
        <v>100</v>
      </c>
      <c r="F70" s="3">
        <v>100</v>
      </c>
      <c r="G70" s="4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</row>
    <row r="71" spans="1:12" ht="63" customHeight="1">
      <c r="A71" s="16" t="s">
        <v>75</v>
      </c>
      <c r="B71" s="19" t="s">
        <v>57</v>
      </c>
      <c r="C71" s="19" t="s">
        <v>16</v>
      </c>
      <c r="D71" s="29" t="s">
        <v>12</v>
      </c>
      <c r="E71" s="3">
        <f t="shared" si="13"/>
        <v>409.4</v>
      </c>
      <c r="F71" s="3">
        <v>259.4</v>
      </c>
      <c r="G71" s="4">
        <v>150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</row>
    <row r="72" spans="1:12" ht="48.75" customHeight="1">
      <c r="A72" s="17" t="s">
        <v>76</v>
      </c>
      <c r="B72" s="20" t="s">
        <v>58</v>
      </c>
      <c r="C72" s="20" t="s">
        <v>16</v>
      </c>
      <c r="D72" s="30" t="s">
        <v>12</v>
      </c>
      <c r="E72" s="3">
        <f t="shared" si="13"/>
        <v>100</v>
      </c>
      <c r="F72" s="7">
        <v>100</v>
      </c>
      <c r="G72" s="4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</row>
    <row r="73" spans="1:12" ht="48" customHeight="1">
      <c r="A73" s="16" t="s">
        <v>77</v>
      </c>
      <c r="B73" s="20" t="s">
        <v>59</v>
      </c>
      <c r="C73" s="19" t="s">
        <v>16</v>
      </c>
      <c r="D73" s="29" t="s">
        <v>13</v>
      </c>
      <c r="E73" s="3">
        <f>SUM(F73:L73)</f>
        <v>192.8</v>
      </c>
      <c r="F73" s="3">
        <v>192.8</v>
      </c>
      <c r="G73" s="4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</row>
    <row r="74" spans="1:12" ht="48.75" customHeight="1">
      <c r="A74" s="17" t="s">
        <v>60</v>
      </c>
      <c r="B74" s="20" t="s">
        <v>61</v>
      </c>
      <c r="C74" s="20" t="s">
        <v>16</v>
      </c>
      <c r="D74" s="30" t="s">
        <v>13</v>
      </c>
      <c r="E74" s="7">
        <f aca="true" t="shared" si="15" ref="E74:E83">SUM(F74:L74)</f>
        <v>80</v>
      </c>
      <c r="F74" s="7">
        <v>80</v>
      </c>
      <c r="G74" s="8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1:12" ht="50.25" customHeight="1">
      <c r="A75" s="16" t="s">
        <v>213</v>
      </c>
      <c r="B75" s="19" t="s">
        <v>156</v>
      </c>
      <c r="C75" s="19" t="s">
        <v>16</v>
      </c>
      <c r="D75" s="29" t="s">
        <v>13</v>
      </c>
      <c r="E75" s="3">
        <f t="shared" si="15"/>
        <v>360</v>
      </c>
      <c r="F75" s="3">
        <v>0</v>
      </c>
      <c r="G75" s="4">
        <v>60</v>
      </c>
      <c r="H75" s="3">
        <v>60</v>
      </c>
      <c r="I75" s="3">
        <v>60</v>
      </c>
      <c r="J75" s="3">
        <v>60</v>
      </c>
      <c r="K75" s="3">
        <v>60</v>
      </c>
      <c r="L75" s="3">
        <v>60</v>
      </c>
    </row>
    <row r="76" spans="1:12" ht="61.5" customHeight="1">
      <c r="A76" s="16" t="s">
        <v>214</v>
      </c>
      <c r="B76" s="19" t="s">
        <v>157</v>
      </c>
      <c r="C76" s="19" t="s">
        <v>16</v>
      </c>
      <c r="D76" s="29" t="s">
        <v>13</v>
      </c>
      <c r="E76" s="3">
        <f t="shared" si="15"/>
        <v>160</v>
      </c>
      <c r="F76" s="3">
        <v>0</v>
      </c>
      <c r="G76" s="4">
        <v>0</v>
      </c>
      <c r="H76" s="3">
        <v>40</v>
      </c>
      <c r="I76" s="3">
        <v>40</v>
      </c>
      <c r="J76" s="3">
        <v>40</v>
      </c>
      <c r="K76" s="3">
        <v>0</v>
      </c>
      <c r="L76" s="3">
        <v>40</v>
      </c>
    </row>
    <row r="77" spans="1:12" ht="58.5" customHeight="1">
      <c r="A77" s="35" t="s">
        <v>215</v>
      </c>
      <c r="B77" s="37" t="s">
        <v>217</v>
      </c>
      <c r="C77" s="37" t="s">
        <v>16</v>
      </c>
      <c r="D77" s="36" t="s">
        <v>12</v>
      </c>
      <c r="E77" s="4">
        <f t="shared" si="15"/>
        <v>250</v>
      </c>
      <c r="F77" s="4">
        <v>0</v>
      </c>
      <c r="G77" s="4">
        <v>250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</row>
    <row r="78" spans="1:12" ht="56.25" customHeight="1">
      <c r="A78" s="35" t="s">
        <v>239</v>
      </c>
      <c r="B78" s="37" t="s">
        <v>240</v>
      </c>
      <c r="C78" s="37" t="s">
        <v>16</v>
      </c>
      <c r="D78" s="36" t="s">
        <v>13</v>
      </c>
      <c r="E78" s="4">
        <f>SUM(F78:L78)</f>
        <v>50</v>
      </c>
      <c r="F78" s="4">
        <v>0</v>
      </c>
      <c r="G78" s="4">
        <v>50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</row>
    <row r="79" spans="1:12" ht="56.25" customHeight="1">
      <c r="A79" s="35" t="s">
        <v>245</v>
      </c>
      <c r="B79" s="37" t="s">
        <v>256</v>
      </c>
      <c r="C79" s="37" t="s">
        <v>16</v>
      </c>
      <c r="D79" s="36" t="s">
        <v>13</v>
      </c>
      <c r="E79" s="4">
        <f>SUM(F79:L79)</f>
        <v>392</v>
      </c>
      <c r="F79" s="4">
        <v>0</v>
      </c>
      <c r="G79" s="4">
        <v>392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</row>
    <row r="80" spans="1:12" ht="57" customHeight="1">
      <c r="A80" s="35" t="s">
        <v>249</v>
      </c>
      <c r="B80" s="37" t="s">
        <v>248</v>
      </c>
      <c r="C80" s="37" t="s">
        <v>16</v>
      </c>
      <c r="D80" s="36" t="s">
        <v>13</v>
      </c>
      <c r="E80" s="4">
        <f>SUM(F80:L80)</f>
        <v>33.22</v>
      </c>
      <c r="F80" s="4">
        <v>0</v>
      </c>
      <c r="G80" s="4">
        <v>33.22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</row>
    <row r="81" spans="1:13" ht="21.75" customHeight="1">
      <c r="A81" s="67" t="s">
        <v>78</v>
      </c>
      <c r="B81" s="67"/>
      <c r="C81" s="67"/>
      <c r="D81" s="32" t="s">
        <v>10</v>
      </c>
      <c r="E81" s="12">
        <f>E82+E83</f>
        <v>98516.17560999998</v>
      </c>
      <c r="F81" s="12">
        <f aca="true" t="shared" si="16" ref="F81:L81">F82+F83</f>
        <v>11691.9</v>
      </c>
      <c r="G81" s="12">
        <f>G82+G83</f>
        <v>16929.275609999997</v>
      </c>
      <c r="H81" s="12">
        <f t="shared" si="16"/>
        <v>14465.9</v>
      </c>
      <c r="I81" s="12">
        <f t="shared" si="16"/>
        <v>16703.9</v>
      </c>
      <c r="J81" s="12">
        <f t="shared" si="16"/>
        <v>12967.4</v>
      </c>
      <c r="K81" s="12">
        <f t="shared" si="16"/>
        <v>12768.9</v>
      </c>
      <c r="L81" s="12">
        <f t="shared" si="16"/>
        <v>12988.9</v>
      </c>
      <c r="M81" s="33"/>
    </row>
    <row r="82" spans="1:13" ht="51.75" customHeight="1">
      <c r="A82" s="67"/>
      <c r="B82" s="67"/>
      <c r="C82" s="67"/>
      <c r="D82" s="32" t="s">
        <v>13</v>
      </c>
      <c r="E82" s="12">
        <f>SUM(F82:L82)</f>
        <v>95925.77560999998</v>
      </c>
      <c r="F82" s="12">
        <f>F56+F57+F58+F59+F60+F61+F62+F63+F64+F66+F68+F70+F73+F74+F75+F76+F78+F79</f>
        <v>11172.5</v>
      </c>
      <c r="G82" s="12">
        <f>G56+G57+G58+G59+G60+G61+G62+G63+G64+G66+G68+G70+G73+G74+G75+G76+G78+G79+G80</f>
        <v>14858.275609999999</v>
      </c>
      <c r="H82" s="12">
        <f>H56+H57+H58+H59+H60+H61+H62+H63+H64+H66+H68+H70+H73+H74+H75+H76+H78+H79</f>
        <v>14465.9</v>
      </c>
      <c r="I82" s="12">
        <f>I56+I57+I58+I59+I60+I61+I62+I63+I64+I66+I68+I70+I73+I74+I75+I76+I78+I79</f>
        <v>16703.9</v>
      </c>
      <c r="J82" s="12">
        <f>J56+J57+J58+J59+J60+J61+J62+J63+J64+J66+J68+J70+J73+J74+J75+J76+J78+J79</f>
        <v>12967.4</v>
      </c>
      <c r="K82" s="12">
        <f>K56+K57+K58+K59+K60+K61+K62+K63+K64+K66+K68+K70+K73+K74+K75+K76+K78+K79</f>
        <v>12768.9</v>
      </c>
      <c r="L82" s="12">
        <f>L56+L57+L58+L59+L60+L61+L62+L63+L64+L66+L68+L70+L73+L74+L75+L76+L78+L79</f>
        <v>12988.9</v>
      </c>
      <c r="M82" s="33"/>
    </row>
    <row r="83" spans="1:13" ht="47.25">
      <c r="A83" s="67"/>
      <c r="B83" s="67"/>
      <c r="C83" s="67"/>
      <c r="D83" s="32" t="s">
        <v>79</v>
      </c>
      <c r="E83" s="12">
        <f t="shared" si="15"/>
        <v>2590.4</v>
      </c>
      <c r="F83" s="12">
        <f>F71+F72+F69+F77</f>
        <v>519.4</v>
      </c>
      <c r="G83" s="12">
        <f aca="true" t="shared" si="17" ref="G83:L83">G71+G72+G69+G77+G67</f>
        <v>2071</v>
      </c>
      <c r="H83" s="12">
        <f t="shared" si="17"/>
        <v>0</v>
      </c>
      <c r="I83" s="12">
        <f t="shared" si="17"/>
        <v>0</v>
      </c>
      <c r="J83" s="12">
        <f t="shared" si="17"/>
        <v>0</v>
      </c>
      <c r="K83" s="12">
        <f t="shared" si="17"/>
        <v>0</v>
      </c>
      <c r="L83" s="12">
        <f t="shared" si="17"/>
        <v>0</v>
      </c>
      <c r="M83" s="33"/>
    </row>
    <row r="84" spans="1:12" ht="25.5" customHeight="1">
      <c r="A84" s="57" t="s">
        <v>80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</row>
    <row r="85" spans="1:12" ht="46.5" customHeight="1">
      <c r="A85" s="53" t="s">
        <v>95</v>
      </c>
      <c r="B85" s="50" t="s">
        <v>81</v>
      </c>
      <c r="C85" s="50" t="s">
        <v>16</v>
      </c>
      <c r="D85" s="29" t="s">
        <v>10</v>
      </c>
      <c r="E85" s="3">
        <f aca="true" t="shared" si="18" ref="E85:E90">SUM(F85:L85)</f>
        <v>3751.3999999999996</v>
      </c>
      <c r="F85" s="3">
        <f>F86+F87</f>
        <v>515.5</v>
      </c>
      <c r="G85" s="4">
        <f aca="true" t="shared" si="19" ref="G85:L85">G86+G87</f>
        <v>441</v>
      </c>
      <c r="H85" s="3">
        <f t="shared" si="19"/>
        <v>1200.2</v>
      </c>
      <c r="I85" s="3">
        <f t="shared" si="19"/>
        <v>1594.7</v>
      </c>
      <c r="J85" s="3">
        <f t="shared" si="19"/>
        <v>0</v>
      </c>
      <c r="K85" s="3">
        <f t="shared" si="19"/>
        <v>0</v>
      </c>
      <c r="L85" s="3">
        <f t="shared" si="19"/>
        <v>0</v>
      </c>
    </row>
    <row r="86" spans="1:12" ht="47.25">
      <c r="A86" s="54"/>
      <c r="B86" s="51"/>
      <c r="C86" s="51"/>
      <c r="D86" s="29" t="s">
        <v>12</v>
      </c>
      <c r="E86" s="3">
        <f t="shared" si="18"/>
        <v>3188.7</v>
      </c>
      <c r="F86" s="3">
        <v>438.2</v>
      </c>
      <c r="G86" s="4">
        <v>374.8</v>
      </c>
      <c r="H86" s="3">
        <v>1020.2</v>
      </c>
      <c r="I86" s="3">
        <v>1355.5</v>
      </c>
      <c r="J86" s="3">
        <v>0</v>
      </c>
      <c r="K86" s="3">
        <v>0</v>
      </c>
      <c r="L86" s="3">
        <v>0</v>
      </c>
    </row>
    <row r="87" spans="1:12" ht="47.25">
      <c r="A87" s="55"/>
      <c r="B87" s="52"/>
      <c r="C87" s="52"/>
      <c r="D87" s="29" t="s">
        <v>13</v>
      </c>
      <c r="E87" s="3">
        <f t="shared" si="18"/>
        <v>562.7</v>
      </c>
      <c r="F87" s="3">
        <v>77.3</v>
      </c>
      <c r="G87" s="4">
        <v>66.2</v>
      </c>
      <c r="H87" s="3">
        <v>180</v>
      </c>
      <c r="I87" s="3">
        <v>239.2</v>
      </c>
      <c r="J87" s="3">
        <v>0</v>
      </c>
      <c r="K87" s="3">
        <v>0</v>
      </c>
      <c r="L87" s="3">
        <v>0</v>
      </c>
    </row>
    <row r="88" spans="1:12" ht="79.5" customHeight="1">
      <c r="A88" s="1" t="s">
        <v>82</v>
      </c>
      <c r="B88" s="19" t="s">
        <v>83</v>
      </c>
      <c r="C88" s="19" t="s">
        <v>233</v>
      </c>
      <c r="D88" s="29" t="s">
        <v>13</v>
      </c>
      <c r="E88" s="3">
        <f t="shared" si="18"/>
        <v>1000</v>
      </c>
      <c r="F88" s="3">
        <v>1000</v>
      </c>
      <c r="G88" s="4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</row>
    <row r="89" spans="1:12" ht="93.75" customHeight="1">
      <c r="A89" s="1" t="s">
        <v>84</v>
      </c>
      <c r="B89" s="38" t="s">
        <v>244</v>
      </c>
      <c r="C89" s="19" t="s">
        <v>16</v>
      </c>
      <c r="D89" s="29" t="s">
        <v>13</v>
      </c>
      <c r="E89" s="3">
        <f t="shared" si="18"/>
        <v>14000</v>
      </c>
      <c r="F89" s="3">
        <v>5000</v>
      </c>
      <c r="G89" s="4">
        <v>9000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</row>
    <row r="90" spans="1:12" ht="47.25" customHeight="1">
      <c r="A90" s="39" t="s">
        <v>216</v>
      </c>
      <c r="B90" s="37" t="s">
        <v>218</v>
      </c>
      <c r="C90" s="37" t="s">
        <v>16</v>
      </c>
      <c r="D90" s="36" t="s">
        <v>13</v>
      </c>
      <c r="E90" s="4">
        <f t="shared" si="18"/>
        <v>5835.7</v>
      </c>
      <c r="F90" s="4">
        <v>0</v>
      </c>
      <c r="G90" s="4">
        <v>5835.7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</row>
    <row r="91" spans="1:13" ht="15.75" customHeight="1">
      <c r="A91" s="67" t="s">
        <v>85</v>
      </c>
      <c r="B91" s="67"/>
      <c r="C91" s="67"/>
      <c r="D91" s="32" t="s">
        <v>10</v>
      </c>
      <c r="E91" s="13">
        <f aca="true" t="shared" si="20" ref="E91:E97">SUM(F91:L91)</f>
        <v>24587.100000000002</v>
      </c>
      <c r="F91" s="11">
        <f aca="true" t="shared" si="21" ref="F91:L91">F92+F93</f>
        <v>6515.5</v>
      </c>
      <c r="G91" s="12">
        <f t="shared" si="21"/>
        <v>15276.7</v>
      </c>
      <c r="H91" s="11">
        <f t="shared" si="21"/>
        <v>1200.2</v>
      </c>
      <c r="I91" s="11">
        <f t="shared" si="21"/>
        <v>1594.7</v>
      </c>
      <c r="J91" s="11">
        <f t="shared" si="21"/>
        <v>0</v>
      </c>
      <c r="K91" s="11">
        <f t="shared" si="21"/>
        <v>0</v>
      </c>
      <c r="L91" s="11">
        <f t="shared" si="21"/>
        <v>0</v>
      </c>
      <c r="M91" s="33"/>
    </row>
    <row r="92" spans="1:13" ht="47.25">
      <c r="A92" s="67"/>
      <c r="B92" s="67"/>
      <c r="C92" s="67"/>
      <c r="D92" s="32" t="s">
        <v>86</v>
      </c>
      <c r="E92" s="13">
        <f t="shared" si="20"/>
        <v>3188.7</v>
      </c>
      <c r="F92" s="11">
        <f aca="true" t="shared" si="22" ref="F92:L92">F86</f>
        <v>438.2</v>
      </c>
      <c r="G92" s="12">
        <f>G86</f>
        <v>374.8</v>
      </c>
      <c r="H92" s="12">
        <f t="shared" si="22"/>
        <v>1020.2</v>
      </c>
      <c r="I92" s="12">
        <f t="shared" si="22"/>
        <v>1355.5</v>
      </c>
      <c r="J92" s="12">
        <f t="shared" si="22"/>
        <v>0</v>
      </c>
      <c r="K92" s="12">
        <f t="shared" si="22"/>
        <v>0</v>
      </c>
      <c r="L92" s="12">
        <f t="shared" si="22"/>
        <v>0</v>
      </c>
      <c r="M92" s="33"/>
    </row>
    <row r="93" spans="1:13" ht="47.25">
      <c r="A93" s="67"/>
      <c r="B93" s="67"/>
      <c r="C93" s="67"/>
      <c r="D93" s="32" t="s">
        <v>13</v>
      </c>
      <c r="E93" s="13">
        <f t="shared" si="20"/>
        <v>21398.4</v>
      </c>
      <c r="F93" s="11">
        <f aca="true" t="shared" si="23" ref="F93:L93">F87+F88+F89+F90</f>
        <v>6077.3</v>
      </c>
      <c r="G93" s="12">
        <f t="shared" si="23"/>
        <v>14901.900000000001</v>
      </c>
      <c r="H93" s="12">
        <f t="shared" si="23"/>
        <v>180</v>
      </c>
      <c r="I93" s="12">
        <f t="shared" si="23"/>
        <v>239.2</v>
      </c>
      <c r="J93" s="12">
        <f t="shared" si="23"/>
        <v>0</v>
      </c>
      <c r="K93" s="12">
        <f t="shared" si="23"/>
        <v>0</v>
      </c>
      <c r="L93" s="12">
        <f t="shared" si="23"/>
        <v>0</v>
      </c>
      <c r="M93" s="33"/>
    </row>
    <row r="94" spans="1:13" ht="15.75">
      <c r="A94" s="67" t="s">
        <v>87</v>
      </c>
      <c r="B94" s="67"/>
      <c r="C94" s="67"/>
      <c r="D94" s="40" t="s">
        <v>10</v>
      </c>
      <c r="E94" s="11">
        <f t="shared" si="20"/>
        <v>308147.27714</v>
      </c>
      <c r="F94" s="11">
        <f aca="true" t="shared" si="24" ref="F94:L94">F95+F96+F97</f>
        <v>47054.9</v>
      </c>
      <c r="G94" s="12">
        <f t="shared" si="24"/>
        <v>57088.877140000004</v>
      </c>
      <c r="H94" s="11">
        <f t="shared" si="24"/>
        <v>44070.2</v>
      </c>
      <c r="I94" s="11">
        <f t="shared" si="24"/>
        <v>50694.59999999999</v>
      </c>
      <c r="J94" s="11">
        <f t="shared" si="24"/>
        <v>36466.6</v>
      </c>
      <c r="K94" s="11">
        <f t="shared" si="24"/>
        <v>36238.8</v>
      </c>
      <c r="L94" s="11">
        <f t="shared" si="24"/>
        <v>36533.3</v>
      </c>
      <c r="M94" s="33"/>
    </row>
    <row r="95" spans="1:13" ht="45" customHeight="1">
      <c r="A95" s="67"/>
      <c r="B95" s="67"/>
      <c r="C95" s="67"/>
      <c r="D95" s="32" t="s">
        <v>12</v>
      </c>
      <c r="E95" s="13">
        <f t="shared" si="20"/>
        <v>12029.5</v>
      </c>
      <c r="F95" s="11">
        <f aca="true" t="shared" si="25" ref="F95:L95">F52+F83+F92</f>
        <v>2671.9</v>
      </c>
      <c r="G95" s="12">
        <f t="shared" si="25"/>
        <v>4745.3</v>
      </c>
      <c r="H95" s="11">
        <f t="shared" si="25"/>
        <v>2445.3</v>
      </c>
      <c r="I95" s="11">
        <f t="shared" si="25"/>
        <v>2167</v>
      </c>
      <c r="J95" s="11">
        <f t="shared" si="25"/>
        <v>0</v>
      </c>
      <c r="K95" s="11">
        <f t="shared" si="25"/>
        <v>0</v>
      </c>
      <c r="L95" s="11">
        <f t="shared" si="25"/>
        <v>0</v>
      </c>
      <c r="M95" s="33"/>
    </row>
    <row r="96" spans="1:13" ht="47.25">
      <c r="A96" s="67"/>
      <c r="B96" s="67"/>
      <c r="C96" s="67"/>
      <c r="D96" s="32" t="s">
        <v>13</v>
      </c>
      <c r="E96" s="11">
        <f t="shared" si="20"/>
        <v>296093.97714</v>
      </c>
      <c r="F96" s="11">
        <f aca="true" t="shared" si="26" ref="F96:L96">F53+F82+F93</f>
        <v>44383</v>
      </c>
      <c r="G96" s="12">
        <f t="shared" si="26"/>
        <v>52336.17714</v>
      </c>
      <c r="H96" s="11">
        <f t="shared" si="26"/>
        <v>41616.7</v>
      </c>
      <c r="I96" s="11">
        <f t="shared" si="26"/>
        <v>48519.399999999994</v>
      </c>
      <c r="J96" s="11">
        <f t="shared" si="26"/>
        <v>36466.6</v>
      </c>
      <c r="K96" s="11">
        <f t="shared" si="26"/>
        <v>36238.8</v>
      </c>
      <c r="L96" s="11">
        <f t="shared" si="26"/>
        <v>36533.3</v>
      </c>
      <c r="M96" s="33"/>
    </row>
    <row r="97" spans="1:13" ht="31.5">
      <c r="A97" s="68"/>
      <c r="B97" s="68"/>
      <c r="C97" s="68"/>
      <c r="D97" s="34" t="s">
        <v>23</v>
      </c>
      <c r="E97" s="13">
        <f t="shared" si="20"/>
        <v>23.799999999999997</v>
      </c>
      <c r="F97" s="13">
        <f aca="true" t="shared" si="27" ref="F97:L97">F54</f>
        <v>0</v>
      </c>
      <c r="G97" s="14">
        <f t="shared" si="27"/>
        <v>7.4</v>
      </c>
      <c r="H97" s="13">
        <f t="shared" si="27"/>
        <v>8.2</v>
      </c>
      <c r="I97" s="13">
        <f t="shared" si="27"/>
        <v>8.2</v>
      </c>
      <c r="J97" s="13">
        <f t="shared" si="27"/>
        <v>0</v>
      </c>
      <c r="K97" s="13">
        <f t="shared" si="27"/>
        <v>0</v>
      </c>
      <c r="L97" s="11">
        <f t="shared" si="27"/>
        <v>0</v>
      </c>
      <c r="M97" s="41"/>
    </row>
    <row r="98" spans="1:13" ht="15.75" customHeight="1">
      <c r="A98" s="56" t="s">
        <v>88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27"/>
    </row>
    <row r="99" spans="1:13" ht="15.75" customHeight="1">
      <c r="A99" s="56" t="s">
        <v>89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27"/>
    </row>
    <row r="100" spans="1:13" ht="15" customHeight="1">
      <c r="A100" s="56" t="s">
        <v>90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27"/>
    </row>
    <row r="101" spans="1:13" ht="46.5" customHeight="1">
      <c r="A101" s="16" t="s">
        <v>107</v>
      </c>
      <c r="B101" s="19" t="s">
        <v>91</v>
      </c>
      <c r="C101" s="19" t="s">
        <v>16</v>
      </c>
      <c r="D101" s="29" t="s">
        <v>13</v>
      </c>
      <c r="E101" s="3">
        <f>SUM(F101:L101)</f>
        <v>700</v>
      </c>
      <c r="F101" s="3">
        <v>100</v>
      </c>
      <c r="G101" s="4">
        <v>100</v>
      </c>
      <c r="H101" s="3">
        <v>100</v>
      </c>
      <c r="I101" s="3">
        <v>100</v>
      </c>
      <c r="J101" s="3">
        <v>100</v>
      </c>
      <c r="K101" s="3">
        <v>100</v>
      </c>
      <c r="L101" s="3">
        <v>100</v>
      </c>
      <c r="M101" s="42"/>
    </row>
    <row r="102" spans="1:13" ht="61.5" customHeight="1">
      <c r="A102" s="16" t="s">
        <v>108</v>
      </c>
      <c r="B102" s="19" t="s">
        <v>92</v>
      </c>
      <c r="C102" s="19" t="s">
        <v>16</v>
      </c>
      <c r="D102" s="29" t="s">
        <v>13</v>
      </c>
      <c r="E102" s="3">
        <f aca="true" t="shared" si="28" ref="E102:E120">SUM(F102:L102)</f>
        <v>350</v>
      </c>
      <c r="F102" s="3">
        <v>0</v>
      </c>
      <c r="G102" s="4">
        <v>0</v>
      </c>
      <c r="H102" s="3">
        <v>0</v>
      </c>
      <c r="I102" s="3">
        <v>250</v>
      </c>
      <c r="J102" s="3">
        <v>0</v>
      </c>
      <c r="K102" s="3">
        <v>100</v>
      </c>
      <c r="L102" s="3">
        <v>0</v>
      </c>
      <c r="M102" s="42"/>
    </row>
    <row r="103" spans="1:13" ht="48" customHeight="1">
      <c r="A103" s="16" t="s">
        <v>109</v>
      </c>
      <c r="B103" s="19" t="s">
        <v>93</v>
      </c>
      <c r="C103" s="19" t="s">
        <v>16</v>
      </c>
      <c r="D103" s="29" t="s">
        <v>13</v>
      </c>
      <c r="E103" s="3">
        <f t="shared" si="28"/>
        <v>315</v>
      </c>
      <c r="F103" s="3">
        <v>55</v>
      </c>
      <c r="G103" s="4">
        <v>40</v>
      </c>
      <c r="H103" s="3">
        <v>55</v>
      </c>
      <c r="I103" s="3">
        <v>55</v>
      </c>
      <c r="J103" s="3">
        <v>55</v>
      </c>
      <c r="K103" s="3">
        <v>0</v>
      </c>
      <c r="L103" s="3">
        <v>55</v>
      </c>
      <c r="M103" s="42"/>
    </row>
    <row r="104" spans="1:13" ht="56.25" customHeight="1">
      <c r="A104" s="16" t="s">
        <v>110</v>
      </c>
      <c r="B104" s="19" t="s">
        <v>94</v>
      </c>
      <c r="C104" s="19" t="s">
        <v>16</v>
      </c>
      <c r="D104" s="29" t="s">
        <v>13</v>
      </c>
      <c r="E104" s="3">
        <f t="shared" si="28"/>
        <v>363.8</v>
      </c>
      <c r="F104" s="3">
        <v>0</v>
      </c>
      <c r="G104" s="4">
        <v>0</v>
      </c>
      <c r="H104" s="3">
        <v>0</v>
      </c>
      <c r="I104" s="3">
        <v>0</v>
      </c>
      <c r="J104" s="3">
        <v>0</v>
      </c>
      <c r="K104" s="3">
        <v>363.8</v>
      </c>
      <c r="L104" s="3">
        <v>0</v>
      </c>
      <c r="M104" s="42"/>
    </row>
    <row r="105" spans="1:13" ht="46.5" customHeight="1">
      <c r="A105" s="16" t="s">
        <v>111</v>
      </c>
      <c r="B105" s="19" t="s">
        <v>96</v>
      </c>
      <c r="C105" s="19" t="s">
        <v>16</v>
      </c>
      <c r="D105" s="29" t="s">
        <v>13</v>
      </c>
      <c r="E105" s="3">
        <f t="shared" si="28"/>
        <v>564.856</v>
      </c>
      <c r="F105" s="3">
        <v>74</v>
      </c>
      <c r="G105" s="4">
        <f>93-31-36.144</f>
        <v>25.856</v>
      </c>
      <c r="H105" s="3">
        <v>93</v>
      </c>
      <c r="I105" s="3">
        <v>93</v>
      </c>
      <c r="J105" s="3">
        <v>93</v>
      </c>
      <c r="K105" s="3">
        <v>93</v>
      </c>
      <c r="L105" s="3">
        <v>93</v>
      </c>
      <c r="M105" s="25" t="s">
        <v>229</v>
      </c>
    </row>
    <row r="106" spans="1:12" ht="15.75">
      <c r="A106" s="53" t="s">
        <v>112</v>
      </c>
      <c r="B106" s="50" t="s">
        <v>97</v>
      </c>
      <c r="C106" s="50" t="s">
        <v>16</v>
      </c>
      <c r="D106" s="29" t="s">
        <v>10</v>
      </c>
      <c r="E106" s="3">
        <f>E107+E108</f>
        <v>251515.19999999998</v>
      </c>
      <c r="F106" s="3">
        <f aca="true" t="shared" si="29" ref="F106:L106">F107+F108</f>
        <v>33064.1</v>
      </c>
      <c r="G106" s="4">
        <f t="shared" si="29"/>
        <v>34755.8</v>
      </c>
      <c r="H106" s="3">
        <f t="shared" si="29"/>
        <v>35054.8</v>
      </c>
      <c r="I106" s="3">
        <f t="shared" si="29"/>
        <v>38264.8</v>
      </c>
      <c r="J106" s="3">
        <f t="shared" si="29"/>
        <v>36791.9</v>
      </c>
      <c r="K106" s="3">
        <f t="shared" si="29"/>
        <v>36791.9</v>
      </c>
      <c r="L106" s="3">
        <f t="shared" si="29"/>
        <v>36791.9</v>
      </c>
    </row>
    <row r="107" spans="1:12" ht="45.75" customHeight="1">
      <c r="A107" s="54"/>
      <c r="B107" s="51"/>
      <c r="C107" s="51"/>
      <c r="D107" s="29" t="s">
        <v>13</v>
      </c>
      <c r="E107" s="3">
        <f t="shared" si="28"/>
        <v>249175.19999999998</v>
      </c>
      <c r="F107" s="3">
        <v>33064.1</v>
      </c>
      <c r="G107" s="4">
        <v>32415.8</v>
      </c>
      <c r="H107" s="3">
        <v>35054.8</v>
      </c>
      <c r="I107" s="3">
        <v>38264.8</v>
      </c>
      <c r="J107" s="3">
        <v>36791.9</v>
      </c>
      <c r="K107" s="3">
        <v>36791.9</v>
      </c>
      <c r="L107" s="3">
        <v>36791.9</v>
      </c>
    </row>
    <row r="108" spans="1:13" ht="47.25">
      <c r="A108" s="55"/>
      <c r="B108" s="52"/>
      <c r="C108" s="52"/>
      <c r="D108" s="29" t="s">
        <v>12</v>
      </c>
      <c r="E108" s="3">
        <f t="shared" si="28"/>
        <v>2340</v>
      </c>
      <c r="F108" s="3"/>
      <c r="G108" s="4">
        <v>2340</v>
      </c>
      <c r="H108" s="3"/>
      <c r="I108" s="3"/>
      <c r="J108" s="3"/>
      <c r="K108" s="3"/>
      <c r="L108" s="3"/>
      <c r="M108" s="25" t="s">
        <v>227</v>
      </c>
    </row>
    <row r="109" spans="1:12" ht="48" customHeight="1">
      <c r="A109" s="16" t="s">
        <v>113</v>
      </c>
      <c r="B109" s="19" t="s">
        <v>25</v>
      </c>
      <c r="C109" s="19" t="s">
        <v>16</v>
      </c>
      <c r="D109" s="29" t="s">
        <v>13</v>
      </c>
      <c r="E109" s="3">
        <f t="shared" si="28"/>
        <v>2674.92739</v>
      </c>
      <c r="F109" s="3">
        <v>950.1</v>
      </c>
      <c r="G109" s="4">
        <f>969.8-269.8+58.22739</f>
        <v>758.22739</v>
      </c>
      <c r="H109" s="3">
        <v>0</v>
      </c>
      <c r="I109" s="3">
        <v>0</v>
      </c>
      <c r="J109" s="3">
        <v>322.2</v>
      </c>
      <c r="K109" s="3">
        <v>322.2</v>
      </c>
      <c r="L109" s="3">
        <v>322.2</v>
      </c>
    </row>
    <row r="110" spans="1:12" ht="78.75" customHeight="1">
      <c r="A110" s="16" t="s">
        <v>114</v>
      </c>
      <c r="B110" s="19" t="s">
        <v>98</v>
      </c>
      <c r="C110" s="19" t="s">
        <v>16</v>
      </c>
      <c r="D110" s="29" t="s">
        <v>12</v>
      </c>
      <c r="E110" s="3">
        <f t="shared" si="28"/>
        <v>200</v>
      </c>
      <c r="F110" s="3">
        <v>200</v>
      </c>
      <c r="G110" s="4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</row>
    <row r="111" spans="1:12" ht="126" customHeight="1">
      <c r="A111" s="16" t="s">
        <v>115</v>
      </c>
      <c r="B111" s="19" t="s">
        <v>99</v>
      </c>
      <c r="C111" s="19" t="s">
        <v>16</v>
      </c>
      <c r="D111" s="29" t="s">
        <v>13</v>
      </c>
      <c r="E111" s="3">
        <f t="shared" si="28"/>
        <v>415.6</v>
      </c>
      <c r="F111" s="3">
        <v>415.6</v>
      </c>
      <c r="G111" s="4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</row>
    <row r="112" spans="1:12" ht="64.5" customHeight="1">
      <c r="A112" s="16" t="s">
        <v>116</v>
      </c>
      <c r="B112" s="19" t="s">
        <v>100</v>
      </c>
      <c r="C112" s="19" t="s">
        <v>16</v>
      </c>
      <c r="D112" s="29" t="s">
        <v>13</v>
      </c>
      <c r="E112" s="3">
        <f t="shared" si="28"/>
        <v>93.5</v>
      </c>
      <c r="F112" s="3">
        <v>93.5</v>
      </c>
      <c r="G112" s="4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</row>
    <row r="113" spans="1:12" ht="45.75" customHeight="1">
      <c r="A113" s="16" t="s">
        <v>117</v>
      </c>
      <c r="B113" s="19" t="s">
        <v>101</v>
      </c>
      <c r="C113" s="19" t="s">
        <v>16</v>
      </c>
      <c r="D113" s="29" t="s">
        <v>12</v>
      </c>
      <c r="E113" s="3">
        <f t="shared" si="28"/>
        <v>100</v>
      </c>
      <c r="F113" s="3">
        <v>100</v>
      </c>
      <c r="G113" s="4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</row>
    <row r="114" spans="1:12" ht="142.5" customHeight="1">
      <c r="A114" s="16" t="s">
        <v>118</v>
      </c>
      <c r="B114" s="19" t="s">
        <v>102</v>
      </c>
      <c r="C114" s="19" t="s">
        <v>16</v>
      </c>
      <c r="D114" s="29" t="s">
        <v>13</v>
      </c>
      <c r="E114" s="3">
        <f t="shared" si="28"/>
        <v>70</v>
      </c>
      <c r="F114" s="3">
        <v>70</v>
      </c>
      <c r="G114" s="4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</row>
    <row r="115" spans="1:12" ht="49.5" customHeight="1">
      <c r="A115" s="16" t="s">
        <v>119</v>
      </c>
      <c r="B115" s="19" t="s">
        <v>103</v>
      </c>
      <c r="C115" s="19" t="s">
        <v>16</v>
      </c>
      <c r="D115" s="29" t="s">
        <v>12</v>
      </c>
      <c r="E115" s="3">
        <f t="shared" si="28"/>
        <v>150</v>
      </c>
      <c r="F115" s="3">
        <v>150</v>
      </c>
      <c r="G115" s="4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</row>
    <row r="116" spans="1:12" ht="62.25" customHeight="1">
      <c r="A116" s="16" t="s">
        <v>120</v>
      </c>
      <c r="B116" s="19" t="s">
        <v>104</v>
      </c>
      <c r="C116" s="19" t="s">
        <v>16</v>
      </c>
      <c r="D116" s="29" t="s">
        <v>13</v>
      </c>
      <c r="E116" s="3">
        <f t="shared" si="28"/>
        <v>65</v>
      </c>
      <c r="F116" s="3">
        <v>65</v>
      </c>
      <c r="G116" s="4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</row>
    <row r="117" spans="1:12" ht="48" customHeight="1">
      <c r="A117" s="16" t="s">
        <v>121</v>
      </c>
      <c r="B117" s="19" t="s">
        <v>105</v>
      </c>
      <c r="C117" s="19" t="s">
        <v>16</v>
      </c>
      <c r="D117" s="29" t="s">
        <v>13</v>
      </c>
      <c r="E117" s="3">
        <f t="shared" si="28"/>
        <v>44.6</v>
      </c>
      <c r="F117" s="3">
        <v>44.6</v>
      </c>
      <c r="G117" s="4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</row>
    <row r="118" spans="1:12" ht="49.5" customHeight="1">
      <c r="A118" s="16" t="s">
        <v>224</v>
      </c>
      <c r="B118" s="19" t="s">
        <v>225</v>
      </c>
      <c r="C118" s="19" t="s">
        <v>16</v>
      </c>
      <c r="D118" s="29" t="s">
        <v>13</v>
      </c>
      <c r="E118" s="3">
        <f t="shared" si="28"/>
        <v>268.118</v>
      </c>
      <c r="F118" s="3"/>
      <c r="G118" s="4">
        <v>268.118</v>
      </c>
      <c r="H118" s="3"/>
      <c r="I118" s="3"/>
      <c r="J118" s="3"/>
      <c r="K118" s="3"/>
      <c r="L118" s="3"/>
    </row>
    <row r="119" spans="1:12" ht="45.75" customHeight="1">
      <c r="A119" s="16" t="s">
        <v>234</v>
      </c>
      <c r="B119" s="38" t="s">
        <v>235</v>
      </c>
      <c r="C119" s="19" t="s">
        <v>16</v>
      </c>
      <c r="D119" s="29" t="s">
        <v>13</v>
      </c>
      <c r="E119" s="3">
        <f t="shared" si="28"/>
        <v>500</v>
      </c>
      <c r="F119" s="3"/>
      <c r="G119" s="4">
        <v>500</v>
      </c>
      <c r="H119" s="3"/>
      <c r="I119" s="3"/>
      <c r="J119" s="3"/>
      <c r="K119" s="3"/>
      <c r="L119" s="3"/>
    </row>
    <row r="120" spans="1:12" ht="48.75" customHeight="1">
      <c r="A120" s="16" t="s">
        <v>238</v>
      </c>
      <c r="B120" s="38" t="s">
        <v>243</v>
      </c>
      <c r="C120" s="19" t="s">
        <v>16</v>
      </c>
      <c r="D120" s="29" t="s">
        <v>241</v>
      </c>
      <c r="E120" s="3">
        <f t="shared" si="28"/>
        <v>130</v>
      </c>
      <c r="F120" s="3"/>
      <c r="G120" s="4">
        <v>130</v>
      </c>
      <c r="H120" s="3"/>
      <c r="I120" s="3"/>
      <c r="J120" s="3"/>
      <c r="K120" s="3"/>
      <c r="L120" s="3"/>
    </row>
    <row r="121" spans="1:13" ht="15.75" customHeight="1">
      <c r="A121" s="67" t="s">
        <v>106</v>
      </c>
      <c r="B121" s="67"/>
      <c r="C121" s="67"/>
      <c r="D121" s="32" t="s">
        <v>10</v>
      </c>
      <c r="E121" s="11">
        <f>E122+E123</f>
        <v>258520.60139</v>
      </c>
      <c r="F121" s="11">
        <f aca="true" t="shared" si="30" ref="F121:L121">F122+F123</f>
        <v>35381.899999999994</v>
      </c>
      <c r="G121" s="12">
        <f t="shared" si="30"/>
        <v>36578.001390000005</v>
      </c>
      <c r="H121" s="11">
        <f t="shared" si="30"/>
        <v>35302.8</v>
      </c>
      <c r="I121" s="11">
        <f t="shared" si="30"/>
        <v>38762.8</v>
      </c>
      <c r="J121" s="11">
        <f t="shared" si="30"/>
        <v>37362.1</v>
      </c>
      <c r="K121" s="11">
        <f t="shared" si="30"/>
        <v>37770.9</v>
      </c>
      <c r="L121" s="11">
        <f t="shared" si="30"/>
        <v>37362.1</v>
      </c>
      <c r="M121" s="33"/>
    </row>
    <row r="122" spans="1:13" ht="47.25">
      <c r="A122" s="67"/>
      <c r="B122" s="67"/>
      <c r="C122" s="67"/>
      <c r="D122" s="32" t="s">
        <v>13</v>
      </c>
      <c r="E122" s="11">
        <f>SUM(F122:L122)</f>
        <v>255730.60139</v>
      </c>
      <c r="F122" s="11">
        <f>F101+F102+F103+F104+F105+F107+F109+F111+F112+F114+F116+F117</f>
        <v>34931.899999999994</v>
      </c>
      <c r="G122" s="12">
        <f>G101+G102+G103+G104+G105+G107+G109+G111+G112+G114+G116+G117+G118+G119+G120</f>
        <v>34238.001390000005</v>
      </c>
      <c r="H122" s="12">
        <f>H101+H102+H103+H104+H105+H107+H109+H111+H112+H114+H116+H117+H118</f>
        <v>35302.8</v>
      </c>
      <c r="I122" s="12">
        <f>I101+I102+I103+I104+I105+I107+I109+I111+I112+I114+I116+I117+I118</f>
        <v>38762.8</v>
      </c>
      <c r="J122" s="12">
        <f>J101+J102+J103+J104+J105+J107+J109+J111+J112+J114+J116+J117+J118</f>
        <v>37362.1</v>
      </c>
      <c r="K122" s="12">
        <f>K101+K102+K103+K104+K105+K107+K109+K111+K112+K114+K116+K117+K118</f>
        <v>37770.9</v>
      </c>
      <c r="L122" s="12">
        <f>L101+L102+L103+L104+L105+L107+L109+L111+L112+L114+L116+L117+L118</f>
        <v>37362.1</v>
      </c>
      <c r="M122" s="33"/>
    </row>
    <row r="123" spans="1:13" ht="47.25">
      <c r="A123" s="67"/>
      <c r="B123" s="67"/>
      <c r="C123" s="67"/>
      <c r="D123" s="32" t="s">
        <v>79</v>
      </c>
      <c r="E123" s="11">
        <f>SUM(F123:L123)</f>
        <v>2790</v>
      </c>
      <c r="F123" s="11">
        <f>F110+F113+F115</f>
        <v>450</v>
      </c>
      <c r="G123" s="12">
        <f aca="true" t="shared" si="31" ref="G123:L123">G108</f>
        <v>2340</v>
      </c>
      <c r="H123" s="12">
        <f t="shared" si="31"/>
        <v>0</v>
      </c>
      <c r="I123" s="12">
        <f t="shared" si="31"/>
        <v>0</v>
      </c>
      <c r="J123" s="12">
        <f t="shared" si="31"/>
        <v>0</v>
      </c>
      <c r="K123" s="12">
        <f t="shared" si="31"/>
        <v>0</v>
      </c>
      <c r="L123" s="12">
        <f t="shared" si="31"/>
        <v>0</v>
      </c>
      <c r="M123" s="33"/>
    </row>
    <row r="124" spans="1:13" ht="15" customHeight="1">
      <c r="A124" s="56" t="s">
        <v>122</v>
      </c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27"/>
    </row>
    <row r="125" spans="1:12" ht="64.5" customHeight="1">
      <c r="A125" s="16" t="s">
        <v>137</v>
      </c>
      <c r="B125" s="19" t="s">
        <v>123</v>
      </c>
      <c r="C125" s="19" t="s">
        <v>16</v>
      </c>
      <c r="D125" s="29" t="s">
        <v>13</v>
      </c>
      <c r="E125" s="3">
        <f>SUM(F125:L125)</f>
        <v>1166.2</v>
      </c>
      <c r="F125" s="4">
        <v>116.2</v>
      </c>
      <c r="G125" s="4">
        <v>150</v>
      </c>
      <c r="H125" s="3">
        <v>150</v>
      </c>
      <c r="I125" s="3">
        <v>150</v>
      </c>
      <c r="J125" s="3">
        <v>200</v>
      </c>
      <c r="K125" s="3">
        <v>200</v>
      </c>
      <c r="L125" s="3">
        <v>200</v>
      </c>
    </row>
    <row r="126" spans="1:12" ht="47.25" customHeight="1">
      <c r="A126" s="16" t="s">
        <v>138</v>
      </c>
      <c r="B126" s="19" t="s">
        <v>124</v>
      </c>
      <c r="C126" s="19" t="s">
        <v>16</v>
      </c>
      <c r="D126" s="29" t="s">
        <v>13</v>
      </c>
      <c r="E126" s="3">
        <f aca="true" t="shared" si="32" ref="E126:E145">SUM(F126:L126)</f>
        <v>900</v>
      </c>
      <c r="F126" s="4">
        <v>100</v>
      </c>
      <c r="G126" s="4">
        <v>100</v>
      </c>
      <c r="H126" s="3">
        <v>100</v>
      </c>
      <c r="I126" s="3">
        <v>150</v>
      </c>
      <c r="J126" s="3">
        <v>150</v>
      </c>
      <c r="K126" s="3">
        <v>150</v>
      </c>
      <c r="L126" s="3">
        <v>150</v>
      </c>
    </row>
    <row r="127" spans="1:12" ht="48" customHeight="1">
      <c r="A127" s="16" t="s">
        <v>139</v>
      </c>
      <c r="B127" s="19" t="s">
        <v>125</v>
      </c>
      <c r="C127" s="19" t="s">
        <v>16</v>
      </c>
      <c r="D127" s="29" t="s">
        <v>13</v>
      </c>
      <c r="E127" s="3">
        <f t="shared" si="32"/>
        <v>1300</v>
      </c>
      <c r="F127" s="4">
        <v>200</v>
      </c>
      <c r="G127" s="4">
        <v>100</v>
      </c>
      <c r="H127" s="3">
        <v>200</v>
      </c>
      <c r="I127" s="3">
        <v>200</v>
      </c>
      <c r="J127" s="3">
        <v>200</v>
      </c>
      <c r="K127" s="3">
        <v>200</v>
      </c>
      <c r="L127" s="3">
        <v>200</v>
      </c>
    </row>
    <row r="128" spans="1:12" ht="48" customHeight="1">
      <c r="A128" s="16" t="s">
        <v>140</v>
      </c>
      <c r="B128" s="19" t="s">
        <v>51</v>
      </c>
      <c r="C128" s="19" t="s">
        <v>16</v>
      </c>
      <c r="D128" s="29" t="s">
        <v>13</v>
      </c>
      <c r="E128" s="3">
        <f t="shared" si="32"/>
        <v>207.6</v>
      </c>
      <c r="F128" s="4">
        <v>0</v>
      </c>
      <c r="G128" s="4">
        <v>0</v>
      </c>
      <c r="H128" s="3">
        <v>54.8</v>
      </c>
      <c r="I128" s="3">
        <v>45.8</v>
      </c>
      <c r="J128" s="3">
        <v>33.5</v>
      </c>
      <c r="K128" s="3">
        <v>40</v>
      </c>
      <c r="L128" s="3">
        <v>33.5</v>
      </c>
    </row>
    <row r="129" spans="1:12" ht="64.5" customHeight="1">
      <c r="A129" s="16" t="s">
        <v>141</v>
      </c>
      <c r="B129" s="19" t="s">
        <v>126</v>
      </c>
      <c r="C129" s="19" t="s">
        <v>16</v>
      </c>
      <c r="D129" s="29" t="s">
        <v>13</v>
      </c>
      <c r="E129" s="3">
        <f t="shared" si="32"/>
        <v>740.8</v>
      </c>
      <c r="F129" s="4">
        <v>90.8</v>
      </c>
      <c r="G129" s="4">
        <v>100</v>
      </c>
      <c r="H129" s="3">
        <v>100</v>
      </c>
      <c r="I129" s="3">
        <v>100</v>
      </c>
      <c r="J129" s="3">
        <v>150</v>
      </c>
      <c r="K129" s="3">
        <v>100</v>
      </c>
      <c r="L129" s="3">
        <v>100</v>
      </c>
    </row>
    <row r="130" spans="1:12" ht="47.25" customHeight="1">
      <c r="A130" s="16" t="s">
        <v>142</v>
      </c>
      <c r="B130" s="19" t="s">
        <v>127</v>
      </c>
      <c r="C130" s="19" t="s">
        <v>16</v>
      </c>
      <c r="D130" s="29" t="s">
        <v>13</v>
      </c>
      <c r="E130" s="3">
        <f t="shared" si="32"/>
        <v>83</v>
      </c>
      <c r="F130" s="3">
        <v>0</v>
      </c>
      <c r="G130" s="4">
        <v>0</v>
      </c>
      <c r="H130" s="3">
        <v>20</v>
      </c>
      <c r="I130" s="3">
        <v>20</v>
      </c>
      <c r="J130" s="3">
        <v>23</v>
      </c>
      <c r="K130" s="3">
        <v>0</v>
      </c>
      <c r="L130" s="3">
        <v>20</v>
      </c>
    </row>
    <row r="131" spans="1:12" ht="47.25" customHeight="1">
      <c r="A131" s="16" t="s">
        <v>143</v>
      </c>
      <c r="B131" s="19" t="s">
        <v>128</v>
      </c>
      <c r="C131" s="19" t="s">
        <v>16</v>
      </c>
      <c r="D131" s="29" t="s">
        <v>13</v>
      </c>
      <c r="E131" s="3">
        <f t="shared" si="32"/>
        <v>675</v>
      </c>
      <c r="F131" s="3">
        <v>215</v>
      </c>
      <c r="G131" s="4">
        <v>100</v>
      </c>
      <c r="H131" s="3">
        <v>100</v>
      </c>
      <c r="I131" s="3">
        <v>100</v>
      </c>
      <c r="J131" s="3">
        <v>40</v>
      </c>
      <c r="K131" s="3">
        <v>0</v>
      </c>
      <c r="L131" s="3">
        <v>120</v>
      </c>
    </row>
    <row r="132" spans="1:12" ht="48" customHeight="1">
      <c r="A132" s="16" t="s">
        <v>144</v>
      </c>
      <c r="B132" s="19" t="s">
        <v>129</v>
      </c>
      <c r="C132" s="20" t="s">
        <v>16</v>
      </c>
      <c r="D132" s="30" t="s">
        <v>13</v>
      </c>
      <c r="E132" s="3">
        <f t="shared" si="32"/>
        <v>365.3</v>
      </c>
      <c r="F132" s="4">
        <f>329.7+35.6</f>
        <v>365.3</v>
      </c>
      <c r="G132" s="15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</row>
    <row r="133" spans="1:12" ht="49.5" customHeight="1">
      <c r="A133" s="16" t="s">
        <v>145</v>
      </c>
      <c r="B133" s="19" t="s">
        <v>20</v>
      </c>
      <c r="C133" s="19" t="s">
        <v>16</v>
      </c>
      <c r="D133" s="29" t="s">
        <v>13</v>
      </c>
      <c r="E133" s="3">
        <f t="shared" si="32"/>
        <v>330</v>
      </c>
      <c r="F133" s="3">
        <v>0</v>
      </c>
      <c r="G133" s="4">
        <v>0</v>
      </c>
      <c r="H133" s="3">
        <v>115</v>
      </c>
      <c r="I133" s="3">
        <v>115</v>
      </c>
      <c r="J133" s="3">
        <v>0</v>
      </c>
      <c r="K133" s="3">
        <v>0</v>
      </c>
      <c r="L133" s="3">
        <v>100</v>
      </c>
    </row>
    <row r="134" spans="1:12" ht="15.75">
      <c r="A134" s="53" t="s">
        <v>146</v>
      </c>
      <c r="B134" s="50" t="s">
        <v>130</v>
      </c>
      <c r="C134" s="50" t="s">
        <v>16</v>
      </c>
      <c r="D134" s="29" t="s">
        <v>10</v>
      </c>
      <c r="E134" s="3">
        <f>E135+E136</f>
        <v>306874.30000000005</v>
      </c>
      <c r="F134" s="3">
        <f aca="true" t="shared" si="33" ref="F134:L134">F135+F136</f>
        <v>43406.9</v>
      </c>
      <c r="G134" s="4">
        <f t="shared" si="33"/>
        <v>43226.6</v>
      </c>
      <c r="H134" s="3">
        <f t="shared" si="33"/>
        <v>45288.6</v>
      </c>
      <c r="I134" s="3">
        <f t="shared" si="33"/>
        <v>51159.6</v>
      </c>
      <c r="J134" s="3">
        <f t="shared" si="33"/>
        <v>41264.2</v>
      </c>
      <c r="K134" s="3">
        <f t="shared" si="33"/>
        <v>41264.2</v>
      </c>
      <c r="L134" s="3">
        <f t="shared" si="33"/>
        <v>41264.2</v>
      </c>
    </row>
    <row r="135" spans="1:12" ht="47.25" customHeight="1">
      <c r="A135" s="54"/>
      <c r="B135" s="51"/>
      <c r="C135" s="51"/>
      <c r="D135" s="29" t="s">
        <v>13</v>
      </c>
      <c r="E135" s="3">
        <f t="shared" si="32"/>
        <v>304067.30000000005</v>
      </c>
      <c r="F135" s="3">
        <v>43406.9</v>
      </c>
      <c r="G135" s="4">
        <v>40419.6</v>
      </c>
      <c r="H135" s="3">
        <v>45288.6</v>
      </c>
      <c r="I135" s="3">
        <v>51159.6</v>
      </c>
      <c r="J135" s="3">
        <v>41264.2</v>
      </c>
      <c r="K135" s="3">
        <v>41264.2</v>
      </c>
      <c r="L135" s="3">
        <v>41264.2</v>
      </c>
    </row>
    <row r="136" spans="1:13" ht="47.25">
      <c r="A136" s="55"/>
      <c r="B136" s="52"/>
      <c r="C136" s="52"/>
      <c r="D136" s="29" t="s">
        <v>12</v>
      </c>
      <c r="E136" s="3">
        <f t="shared" si="32"/>
        <v>2807</v>
      </c>
      <c r="F136" s="3"/>
      <c r="G136" s="4">
        <v>2807</v>
      </c>
      <c r="H136" s="3"/>
      <c r="I136" s="3"/>
      <c r="J136" s="3"/>
      <c r="K136" s="3"/>
      <c r="L136" s="3"/>
      <c r="M136" s="25" t="s">
        <v>227</v>
      </c>
    </row>
    <row r="137" spans="1:12" ht="46.5" customHeight="1">
      <c r="A137" s="16" t="s">
        <v>147</v>
      </c>
      <c r="B137" s="19" t="s">
        <v>25</v>
      </c>
      <c r="C137" s="19" t="s">
        <v>16</v>
      </c>
      <c r="D137" s="29" t="s">
        <v>13</v>
      </c>
      <c r="E137" s="3">
        <f t="shared" si="32"/>
        <v>2684.9948</v>
      </c>
      <c r="F137" s="3">
        <v>882.7</v>
      </c>
      <c r="G137" s="4">
        <f>1018+1.2+1.2948</f>
        <v>1020.4948</v>
      </c>
      <c r="H137" s="3">
        <v>0</v>
      </c>
      <c r="I137" s="3">
        <v>0</v>
      </c>
      <c r="J137" s="3">
        <v>260.6</v>
      </c>
      <c r="K137" s="3">
        <v>260.6</v>
      </c>
      <c r="L137" s="3">
        <v>260.6</v>
      </c>
    </row>
    <row r="138" spans="1:12" ht="47.25" customHeight="1">
      <c r="A138" s="16" t="s">
        <v>148</v>
      </c>
      <c r="B138" s="19" t="s">
        <v>131</v>
      </c>
      <c r="C138" s="19" t="s">
        <v>16</v>
      </c>
      <c r="D138" s="29" t="s">
        <v>13</v>
      </c>
      <c r="E138" s="3">
        <f t="shared" si="32"/>
        <v>346</v>
      </c>
      <c r="F138" s="4">
        <f>381.7-35.7</f>
        <v>346</v>
      </c>
      <c r="G138" s="4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</row>
    <row r="139" spans="1:12" ht="48.75" customHeight="1">
      <c r="A139" s="16" t="s">
        <v>149</v>
      </c>
      <c r="B139" s="19" t="s">
        <v>132</v>
      </c>
      <c r="C139" s="19" t="s">
        <v>16</v>
      </c>
      <c r="D139" s="29" t="s">
        <v>79</v>
      </c>
      <c r="E139" s="3">
        <f t="shared" si="32"/>
        <v>100</v>
      </c>
      <c r="F139" s="3">
        <v>100</v>
      </c>
      <c r="G139" s="4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</row>
    <row r="140" spans="1:12" ht="126">
      <c r="A140" s="16" t="s">
        <v>150</v>
      </c>
      <c r="B140" s="19" t="s">
        <v>133</v>
      </c>
      <c r="C140" s="19" t="s">
        <v>16</v>
      </c>
      <c r="D140" s="29" t="s">
        <v>13</v>
      </c>
      <c r="E140" s="3">
        <f t="shared" si="32"/>
        <v>443.4</v>
      </c>
      <c r="F140" s="3">
        <v>443.4</v>
      </c>
      <c r="G140" s="4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</row>
    <row r="141" spans="1:12" ht="63.75" customHeight="1">
      <c r="A141" s="16" t="s">
        <v>151</v>
      </c>
      <c r="B141" s="19" t="s">
        <v>134</v>
      </c>
      <c r="C141" s="19" t="s">
        <v>16</v>
      </c>
      <c r="D141" s="29" t="s">
        <v>13</v>
      </c>
      <c r="E141" s="3">
        <f t="shared" si="32"/>
        <v>82.5</v>
      </c>
      <c r="F141" s="3">
        <v>82.5</v>
      </c>
      <c r="G141" s="4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</row>
    <row r="142" spans="1:12" ht="48.75" customHeight="1">
      <c r="A142" s="16" t="s">
        <v>152</v>
      </c>
      <c r="B142" s="19" t="s">
        <v>135</v>
      </c>
      <c r="C142" s="19" t="s">
        <v>16</v>
      </c>
      <c r="D142" s="29" t="s">
        <v>13</v>
      </c>
      <c r="E142" s="3">
        <f t="shared" si="32"/>
        <v>280</v>
      </c>
      <c r="F142" s="3">
        <v>280</v>
      </c>
      <c r="G142" s="4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</row>
    <row r="143" spans="1:12" ht="48" customHeight="1">
      <c r="A143" s="17" t="s">
        <v>153</v>
      </c>
      <c r="B143" s="20" t="s">
        <v>136</v>
      </c>
      <c r="C143" s="20" t="s">
        <v>16</v>
      </c>
      <c r="D143" s="30" t="s">
        <v>13</v>
      </c>
      <c r="E143" s="7">
        <f t="shared" si="32"/>
        <v>144.9</v>
      </c>
      <c r="F143" s="7">
        <v>144.9</v>
      </c>
      <c r="G143" s="8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</row>
    <row r="144" spans="1:12" ht="45.75" customHeight="1">
      <c r="A144" s="43" t="s">
        <v>210</v>
      </c>
      <c r="B144" s="45" t="s">
        <v>242</v>
      </c>
      <c r="C144" s="45" t="s">
        <v>16</v>
      </c>
      <c r="D144" s="44" t="s">
        <v>13</v>
      </c>
      <c r="E144" s="8">
        <f t="shared" si="32"/>
        <v>4757.0702</v>
      </c>
      <c r="F144" s="8">
        <v>0</v>
      </c>
      <c r="G144" s="8">
        <f>3658.365+1100-1.2948</f>
        <v>4757.0702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</row>
    <row r="145" spans="1:12" ht="47.25" customHeight="1">
      <c r="A145" s="43" t="s">
        <v>211</v>
      </c>
      <c r="B145" s="45" t="s">
        <v>212</v>
      </c>
      <c r="C145" s="45" t="s">
        <v>16</v>
      </c>
      <c r="D145" s="44" t="s">
        <v>13</v>
      </c>
      <c r="E145" s="8">
        <f t="shared" si="32"/>
        <v>198.8</v>
      </c>
      <c r="F145" s="8">
        <v>0</v>
      </c>
      <c r="G145" s="8">
        <f>200-1.2</f>
        <v>198.8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</row>
    <row r="146" spans="1:13" ht="15.75">
      <c r="A146" s="67" t="s">
        <v>154</v>
      </c>
      <c r="B146" s="67"/>
      <c r="C146" s="67"/>
      <c r="D146" s="32" t="s">
        <v>10</v>
      </c>
      <c r="E146" s="11">
        <f>SUM(F146:L146)</f>
        <v>321679.865</v>
      </c>
      <c r="F146" s="12">
        <f aca="true" t="shared" si="34" ref="F146:L146">F147+F148</f>
        <v>46773.700000000004</v>
      </c>
      <c r="G146" s="12">
        <f t="shared" si="34"/>
        <v>49752.965000000004</v>
      </c>
      <c r="H146" s="12">
        <f t="shared" si="34"/>
        <v>46128.4</v>
      </c>
      <c r="I146" s="12">
        <f t="shared" si="34"/>
        <v>52040.4</v>
      </c>
      <c r="J146" s="12">
        <f t="shared" si="34"/>
        <v>42321.299999999996</v>
      </c>
      <c r="K146" s="12">
        <f t="shared" si="34"/>
        <v>42214.799999999996</v>
      </c>
      <c r="L146" s="12">
        <f t="shared" si="34"/>
        <v>42448.299999999996</v>
      </c>
      <c r="M146" s="33"/>
    </row>
    <row r="147" spans="1:13" ht="47.25">
      <c r="A147" s="67"/>
      <c r="B147" s="67"/>
      <c r="C147" s="67"/>
      <c r="D147" s="32" t="s">
        <v>13</v>
      </c>
      <c r="E147" s="11">
        <f>SUM(F147:L147)</f>
        <v>318772.865</v>
      </c>
      <c r="F147" s="11">
        <f aca="true" t="shared" si="35" ref="F147:L147">F125+F126+F127+F128+F129+F130+F131+F132+F133+F135+F137+F138+F140+F141+F142+F143+F144+F145</f>
        <v>46673.700000000004</v>
      </c>
      <c r="G147" s="12">
        <f>G125+G126+G127+G128+G129+G130+G131+G132+G133+G135+G137+G138+G140+G141+G142+G143+G144+G145</f>
        <v>46945.965000000004</v>
      </c>
      <c r="H147" s="12">
        <f t="shared" si="35"/>
        <v>46128.4</v>
      </c>
      <c r="I147" s="12">
        <f t="shared" si="35"/>
        <v>52040.4</v>
      </c>
      <c r="J147" s="12">
        <f t="shared" si="35"/>
        <v>42321.299999999996</v>
      </c>
      <c r="K147" s="12">
        <f t="shared" si="35"/>
        <v>42214.799999999996</v>
      </c>
      <c r="L147" s="12">
        <f t="shared" si="35"/>
        <v>42448.299999999996</v>
      </c>
      <c r="M147" s="33"/>
    </row>
    <row r="148" spans="1:13" ht="47.25">
      <c r="A148" s="67"/>
      <c r="B148" s="67"/>
      <c r="C148" s="67"/>
      <c r="D148" s="32" t="s">
        <v>79</v>
      </c>
      <c r="E148" s="11">
        <f>SUM(F148:L148)</f>
        <v>2907</v>
      </c>
      <c r="F148" s="11">
        <f>F139</f>
        <v>100</v>
      </c>
      <c r="G148" s="12">
        <f aca="true" t="shared" si="36" ref="G148:L148">G136+G139</f>
        <v>2807</v>
      </c>
      <c r="H148" s="12">
        <f t="shared" si="36"/>
        <v>0</v>
      </c>
      <c r="I148" s="12">
        <f t="shared" si="36"/>
        <v>0</v>
      </c>
      <c r="J148" s="12">
        <f t="shared" si="36"/>
        <v>0</v>
      </c>
      <c r="K148" s="12">
        <f t="shared" si="36"/>
        <v>0</v>
      </c>
      <c r="L148" s="12">
        <f t="shared" si="36"/>
        <v>0</v>
      </c>
      <c r="M148" s="33"/>
    </row>
    <row r="149" spans="1:12" ht="18" customHeight="1">
      <c r="A149" s="57" t="s">
        <v>155</v>
      </c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</row>
    <row r="150" spans="1:12" ht="47.25" customHeight="1">
      <c r="A150" s="16" t="s">
        <v>160</v>
      </c>
      <c r="B150" s="19" t="s">
        <v>156</v>
      </c>
      <c r="C150" s="19" t="s">
        <v>16</v>
      </c>
      <c r="D150" s="29" t="s">
        <v>13</v>
      </c>
      <c r="E150" s="3">
        <f aca="true" t="shared" si="37" ref="E150:E160">SUM(F150:L150)</f>
        <v>60</v>
      </c>
      <c r="F150" s="3">
        <v>60</v>
      </c>
      <c r="G150" s="4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</row>
    <row r="151" spans="1:12" ht="48" customHeight="1">
      <c r="A151" s="16" t="s">
        <v>161</v>
      </c>
      <c r="B151" s="19" t="s">
        <v>97</v>
      </c>
      <c r="C151" s="19" t="s">
        <v>16</v>
      </c>
      <c r="D151" s="29" t="s">
        <v>13</v>
      </c>
      <c r="E151" s="3">
        <f t="shared" si="37"/>
        <v>4086.6</v>
      </c>
      <c r="F151" s="3">
        <v>4086.6</v>
      </c>
      <c r="G151" s="4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</row>
    <row r="152" spans="1:12" ht="48" customHeight="1">
      <c r="A152" s="16" t="s">
        <v>162</v>
      </c>
      <c r="B152" s="19" t="s">
        <v>25</v>
      </c>
      <c r="C152" s="19" t="s">
        <v>16</v>
      </c>
      <c r="D152" s="29" t="s">
        <v>13</v>
      </c>
      <c r="E152" s="3">
        <f t="shared" si="37"/>
        <v>126.3</v>
      </c>
      <c r="F152" s="3">
        <v>126.3</v>
      </c>
      <c r="G152" s="4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</row>
    <row r="153" spans="1:12" ht="47.25" customHeight="1">
      <c r="A153" s="16" t="s">
        <v>163</v>
      </c>
      <c r="B153" s="19" t="s">
        <v>158</v>
      </c>
      <c r="C153" s="19" t="s">
        <v>16</v>
      </c>
      <c r="D153" s="29" t="s">
        <v>12</v>
      </c>
      <c r="E153" s="3">
        <f t="shared" si="37"/>
        <v>500</v>
      </c>
      <c r="F153" s="3">
        <v>500</v>
      </c>
      <c r="G153" s="4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</row>
    <row r="154" spans="1:12" ht="46.5" customHeight="1">
      <c r="A154" s="17" t="s">
        <v>164</v>
      </c>
      <c r="B154" s="20" t="s">
        <v>159</v>
      </c>
      <c r="C154" s="20" t="s">
        <v>16</v>
      </c>
      <c r="D154" s="30" t="s">
        <v>13</v>
      </c>
      <c r="E154" s="7">
        <f t="shared" si="37"/>
        <v>20</v>
      </c>
      <c r="F154" s="7">
        <v>20</v>
      </c>
      <c r="G154" s="4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</row>
    <row r="155" spans="1:13" ht="26.25" customHeight="1">
      <c r="A155" s="67" t="s">
        <v>165</v>
      </c>
      <c r="B155" s="67"/>
      <c r="C155" s="67"/>
      <c r="D155" s="32" t="s">
        <v>10</v>
      </c>
      <c r="E155" s="11">
        <f t="shared" si="37"/>
        <v>4792.900000000001</v>
      </c>
      <c r="F155" s="11">
        <f aca="true" t="shared" si="38" ref="F155:L155">SUM(F150:F154)</f>
        <v>4792.900000000001</v>
      </c>
      <c r="G155" s="12">
        <f t="shared" si="38"/>
        <v>0</v>
      </c>
      <c r="H155" s="11">
        <f t="shared" si="38"/>
        <v>0</v>
      </c>
      <c r="I155" s="11">
        <f t="shared" si="38"/>
        <v>0</v>
      </c>
      <c r="J155" s="11">
        <f t="shared" si="38"/>
        <v>0</v>
      </c>
      <c r="K155" s="11">
        <f t="shared" si="38"/>
        <v>0</v>
      </c>
      <c r="L155" s="11">
        <f t="shared" si="38"/>
        <v>0</v>
      </c>
      <c r="M155" s="33"/>
    </row>
    <row r="156" spans="1:13" ht="47.25">
      <c r="A156" s="67"/>
      <c r="B156" s="67"/>
      <c r="C156" s="67"/>
      <c r="D156" s="32" t="s">
        <v>13</v>
      </c>
      <c r="E156" s="11">
        <f t="shared" si="37"/>
        <v>4292.900000000001</v>
      </c>
      <c r="F156" s="11">
        <f>F150+F151+F152+F154</f>
        <v>4292.900000000001</v>
      </c>
      <c r="G156" s="12">
        <f aca="true" t="shared" si="39" ref="G156:L156">G150+G151+G152+G154</f>
        <v>0</v>
      </c>
      <c r="H156" s="11">
        <f t="shared" si="39"/>
        <v>0</v>
      </c>
      <c r="I156" s="11">
        <f t="shared" si="39"/>
        <v>0</v>
      </c>
      <c r="J156" s="11">
        <f t="shared" si="39"/>
        <v>0</v>
      </c>
      <c r="K156" s="11">
        <f t="shared" si="39"/>
        <v>0</v>
      </c>
      <c r="L156" s="11">
        <f t="shared" si="39"/>
        <v>0</v>
      </c>
      <c r="M156" s="33"/>
    </row>
    <row r="157" spans="1:13" ht="47.25">
      <c r="A157" s="67"/>
      <c r="B157" s="67"/>
      <c r="C157" s="67"/>
      <c r="D157" s="32" t="s">
        <v>79</v>
      </c>
      <c r="E157" s="11">
        <f t="shared" si="37"/>
        <v>500</v>
      </c>
      <c r="F157" s="11">
        <f>F153</f>
        <v>500</v>
      </c>
      <c r="G157" s="12">
        <f aca="true" t="shared" si="40" ref="G157:L157">G153</f>
        <v>0</v>
      </c>
      <c r="H157" s="11">
        <f t="shared" si="40"/>
        <v>0</v>
      </c>
      <c r="I157" s="11">
        <f t="shared" si="40"/>
        <v>0</v>
      </c>
      <c r="J157" s="11">
        <f t="shared" si="40"/>
        <v>0</v>
      </c>
      <c r="K157" s="11">
        <f t="shared" si="40"/>
        <v>0</v>
      </c>
      <c r="L157" s="11">
        <f t="shared" si="40"/>
        <v>0</v>
      </c>
      <c r="M157" s="33"/>
    </row>
    <row r="158" spans="1:13" ht="15.75">
      <c r="A158" s="67" t="s">
        <v>166</v>
      </c>
      <c r="B158" s="67"/>
      <c r="C158" s="67"/>
      <c r="D158" s="32" t="s">
        <v>10</v>
      </c>
      <c r="E158" s="11">
        <f t="shared" si="37"/>
        <v>584993.36639</v>
      </c>
      <c r="F158" s="11">
        <f aca="true" t="shared" si="41" ref="F158:L160">F121+F146+F155</f>
        <v>86948.5</v>
      </c>
      <c r="G158" s="12">
        <f t="shared" si="41"/>
        <v>86330.96639000002</v>
      </c>
      <c r="H158" s="11">
        <f t="shared" si="41"/>
        <v>81431.20000000001</v>
      </c>
      <c r="I158" s="11">
        <f t="shared" si="41"/>
        <v>90803.20000000001</v>
      </c>
      <c r="J158" s="11">
        <f t="shared" si="41"/>
        <v>79683.4</v>
      </c>
      <c r="K158" s="11">
        <f t="shared" si="41"/>
        <v>79985.7</v>
      </c>
      <c r="L158" s="11">
        <f t="shared" si="41"/>
        <v>79810.4</v>
      </c>
      <c r="M158" s="33"/>
    </row>
    <row r="159" spans="1:14" ht="45.75" customHeight="1">
      <c r="A159" s="67"/>
      <c r="B159" s="67"/>
      <c r="C159" s="67"/>
      <c r="D159" s="32" t="s">
        <v>13</v>
      </c>
      <c r="E159" s="11">
        <f t="shared" si="37"/>
        <v>578796.36639</v>
      </c>
      <c r="F159" s="11">
        <f t="shared" si="41"/>
        <v>85898.5</v>
      </c>
      <c r="G159" s="12">
        <f t="shared" si="41"/>
        <v>81183.96639000002</v>
      </c>
      <c r="H159" s="11">
        <f t="shared" si="41"/>
        <v>81431.20000000001</v>
      </c>
      <c r="I159" s="11">
        <f t="shared" si="41"/>
        <v>90803.20000000001</v>
      </c>
      <c r="J159" s="11">
        <f t="shared" si="41"/>
        <v>79683.4</v>
      </c>
      <c r="K159" s="11">
        <f t="shared" si="41"/>
        <v>79985.7</v>
      </c>
      <c r="L159" s="11">
        <f t="shared" si="41"/>
        <v>79810.4</v>
      </c>
      <c r="M159" s="33"/>
      <c r="N159" s="46"/>
    </row>
    <row r="160" spans="1:13" ht="47.25">
      <c r="A160" s="67"/>
      <c r="B160" s="67"/>
      <c r="C160" s="67"/>
      <c r="D160" s="32" t="s">
        <v>79</v>
      </c>
      <c r="E160" s="11">
        <f t="shared" si="37"/>
        <v>6197</v>
      </c>
      <c r="F160" s="11">
        <f t="shared" si="41"/>
        <v>1050</v>
      </c>
      <c r="G160" s="12">
        <f t="shared" si="41"/>
        <v>5147</v>
      </c>
      <c r="H160" s="11">
        <f t="shared" si="41"/>
        <v>0</v>
      </c>
      <c r="I160" s="11">
        <f t="shared" si="41"/>
        <v>0</v>
      </c>
      <c r="J160" s="11">
        <f t="shared" si="41"/>
        <v>0</v>
      </c>
      <c r="K160" s="11">
        <f t="shared" si="41"/>
        <v>0</v>
      </c>
      <c r="L160" s="11">
        <f t="shared" si="41"/>
        <v>0</v>
      </c>
      <c r="M160" s="33"/>
    </row>
    <row r="161" spans="1:12" ht="15.75">
      <c r="A161" s="56" t="s">
        <v>167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 ht="15" customHeight="1">
      <c r="A162" s="56" t="s">
        <v>168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spans="1:12" ht="30.75" customHeight="1">
      <c r="A163" s="57" t="s">
        <v>169</v>
      </c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12" ht="28.5" customHeight="1">
      <c r="A164" s="53" t="s">
        <v>175</v>
      </c>
      <c r="B164" s="50" t="s">
        <v>97</v>
      </c>
      <c r="C164" s="50" t="s">
        <v>16</v>
      </c>
      <c r="D164" s="29" t="s">
        <v>10</v>
      </c>
      <c r="E164" s="3">
        <f>SUM(F164:L164)</f>
        <v>178366.53</v>
      </c>
      <c r="F164" s="3">
        <f>F165+F166</f>
        <v>26470.2</v>
      </c>
      <c r="G164" s="4">
        <f aca="true" t="shared" si="42" ref="G164:L164">G165+G166</f>
        <v>24326.23</v>
      </c>
      <c r="H164" s="3">
        <f t="shared" si="42"/>
        <v>24956.4</v>
      </c>
      <c r="I164" s="3">
        <f t="shared" si="42"/>
        <v>25000.1</v>
      </c>
      <c r="J164" s="3">
        <f t="shared" si="42"/>
        <v>25871.2</v>
      </c>
      <c r="K164" s="3">
        <f t="shared" si="42"/>
        <v>25871.2</v>
      </c>
      <c r="L164" s="3">
        <f t="shared" si="42"/>
        <v>25871.2</v>
      </c>
    </row>
    <row r="165" spans="1:12" ht="47.25">
      <c r="A165" s="54"/>
      <c r="B165" s="51"/>
      <c r="C165" s="51"/>
      <c r="D165" s="29" t="s">
        <v>13</v>
      </c>
      <c r="E165" s="3">
        <f aca="true" t="shared" si="43" ref="E165:E178">SUM(F165:L165)</f>
        <v>115651.03</v>
      </c>
      <c r="F165" s="3">
        <v>15854.7</v>
      </c>
      <c r="G165" s="4">
        <v>15726.23</v>
      </c>
      <c r="H165" s="3">
        <v>16256.4</v>
      </c>
      <c r="I165" s="3">
        <v>16300.1</v>
      </c>
      <c r="J165" s="3">
        <v>17171.2</v>
      </c>
      <c r="K165" s="3">
        <v>17171.2</v>
      </c>
      <c r="L165" s="3">
        <v>17171.2</v>
      </c>
    </row>
    <row r="166" spans="1:13" ht="31.5">
      <c r="A166" s="55"/>
      <c r="B166" s="52"/>
      <c r="C166" s="52"/>
      <c r="D166" s="29" t="s">
        <v>170</v>
      </c>
      <c r="E166" s="3">
        <f t="shared" si="43"/>
        <v>62715.5</v>
      </c>
      <c r="F166" s="3">
        <v>10615.5</v>
      </c>
      <c r="G166" s="4">
        <v>8600</v>
      </c>
      <c r="H166" s="3">
        <v>8700</v>
      </c>
      <c r="I166" s="3">
        <v>8700</v>
      </c>
      <c r="J166" s="3">
        <v>8700</v>
      </c>
      <c r="K166" s="3">
        <v>8700</v>
      </c>
      <c r="L166" s="3">
        <v>8700</v>
      </c>
      <c r="M166" s="25" t="s">
        <v>230</v>
      </c>
    </row>
    <row r="167" spans="1:12" ht="46.5" customHeight="1">
      <c r="A167" s="16" t="s">
        <v>176</v>
      </c>
      <c r="B167" s="19" t="s">
        <v>25</v>
      </c>
      <c r="C167" s="19" t="s">
        <v>16</v>
      </c>
      <c r="D167" s="29" t="s">
        <v>13</v>
      </c>
      <c r="E167" s="3">
        <f t="shared" si="43"/>
        <v>463</v>
      </c>
      <c r="F167" s="3">
        <v>0</v>
      </c>
      <c r="G167" s="4">
        <f>707-244</f>
        <v>463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</row>
    <row r="168" spans="1:12" ht="48" customHeight="1">
      <c r="A168" s="16" t="s">
        <v>177</v>
      </c>
      <c r="B168" s="19" t="s">
        <v>171</v>
      </c>
      <c r="C168" s="19" t="s">
        <v>16</v>
      </c>
      <c r="D168" s="29" t="s">
        <v>12</v>
      </c>
      <c r="E168" s="3">
        <f t="shared" si="43"/>
        <v>200</v>
      </c>
      <c r="F168" s="3">
        <v>200</v>
      </c>
      <c r="G168" s="4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</row>
    <row r="169" spans="1:12" ht="47.25" customHeight="1">
      <c r="A169" s="16" t="s">
        <v>178</v>
      </c>
      <c r="B169" s="19" t="s">
        <v>172</v>
      </c>
      <c r="C169" s="19" t="s">
        <v>16</v>
      </c>
      <c r="D169" s="29" t="s">
        <v>12</v>
      </c>
      <c r="E169" s="3">
        <f t="shared" si="43"/>
        <v>250</v>
      </c>
      <c r="F169" s="3">
        <v>250</v>
      </c>
      <c r="G169" s="4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</row>
    <row r="170" spans="1:12" ht="47.25" customHeight="1">
      <c r="A170" s="16" t="s">
        <v>236</v>
      </c>
      <c r="B170" s="19" t="s">
        <v>237</v>
      </c>
      <c r="C170" s="19" t="s">
        <v>16</v>
      </c>
      <c r="D170" s="29" t="s">
        <v>12</v>
      </c>
      <c r="E170" s="3">
        <f t="shared" si="43"/>
        <v>230</v>
      </c>
      <c r="F170" s="3">
        <v>0</v>
      </c>
      <c r="G170" s="4">
        <v>230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</row>
    <row r="171" spans="1:13" ht="15.75" customHeight="1">
      <c r="A171" s="67" t="s">
        <v>173</v>
      </c>
      <c r="B171" s="67"/>
      <c r="C171" s="67"/>
      <c r="D171" s="32" t="s">
        <v>10</v>
      </c>
      <c r="E171" s="11">
        <f t="shared" si="43"/>
        <v>179509.53</v>
      </c>
      <c r="F171" s="11">
        <f>F164+F167+F168+F169</f>
        <v>26920.2</v>
      </c>
      <c r="G171" s="12">
        <f>G164+G167+G168+G169+G170</f>
        <v>25019.23</v>
      </c>
      <c r="H171" s="11">
        <f>H164+H167+H168+H169</f>
        <v>24956.4</v>
      </c>
      <c r="I171" s="11">
        <f>I164+I167+I168+I169</f>
        <v>25000.1</v>
      </c>
      <c r="J171" s="11">
        <f>J164+J167+J168+J169</f>
        <v>25871.2</v>
      </c>
      <c r="K171" s="11">
        <f>K164+K167+K168+K169</f>
        <v>25871.2</v>
      </c>
      <c r="L171" s="11">
        <f>L164+L167+L168+L169</f>
        <v>25871.2</v>
      </c>
      <c r="M171" s="33"/>
    </row>
    <row r="172" spans="1:13" ht="47.25">
      <c r="A172" s="67"/>
      <c r="B172" s="67"/>
      <c r="C172" s="67"/>
      <c r="D172" s="32" t="s">
        <v>13</v>
      </c>
      <c r="E172" s="11">
        <f t="shared" si="43"/>
        <v>116114.03</v>
      </c>
      <c r="F172" s="11">
        <f aca="true" t="shared" si="44" ref="F172:L172">F165+F167</f>
        <v>15854.7</v>
      </c>
      <c r="G172" s="12">
        <f t="shared" si="44"/>
        <v>16189.23</v>
      </c>
      <c r="H172" s="11">
        <f t="shared" si="44"/>
        <v>16256.4</v>
      </c>
      <c r="I172" s="11">
        <f t="shared" si="44"/>
        <v>16300.1</v>
      </c>
      <c r="J172" s="11">
        <f t="shared" si="44"/>
        <v>17171.2</v>
      </c>
      <c r="K172" s="11">
        <f t="shared" si="44"/>
        <v>17171.2</v>
      </c>
      <c r="L172" s="11">
        <f t="shared" si="44"/>
        <v>17171.2</v>
      </c>
      <c r="M172" s="33"/>
    </row>
    <row r="173" spans="1:13" ht="47.25">
      <c r="A173" s="67"/>
      <c r="B173" s="67"/>
      <c r="C173" s="67"/>
      <c r="D173" s="32" t="s">
        <v>79</v>
      </c>
      <c r="E173" s="11">
        <f t="shared" si="43"/>
        <v>680</v>
      </c>
      <c r="F173" s="11">
        <f>F168+F169</f>
        <v>450</v>
      </c>
      <c r="G173" s="12">
        <f>G170</f>
        <v>230</v>
      </c>
      <c r="H173" s="11">
        <f>H168+H169</f>
        <v>0</v>
      </c>
      <c r="I173" s="11">
        <f>I168+I169</f>
        <v>0</v>
      </c>
      <c r="J173" s="11">
        <f>J168+J169</f>
        <v>0</v>
      </c>
      <c r="K173" s="11">
        <f>K168+K169</f>
        <v>0</v>
      </c>
      <c r="L173" s="11">
        <f>L168+L169</f>
        <v>0</v>
      </c>
      <c r="M173" s="33"/>
    </row>
    <row r="174" spans="1:13" ht="31.5">
      <c r="A174" s="67"/>
      <c r="B174" s="67"/>
      <c r="C174" s="67"/>
      <c r="D174" s="32" t="s">
        <v>170</v>
      </c>
      <c r="E174" s="11">
        <f t="shared" si="43"/>
        <v>62715.5</v>
      </c>
      <c r="F174" s="11">
        <f>F166</f>
        <v>10615.5</v>
      </c>
      <c r="G174" s="12">
        <f aca="true" t="shared" si="45" ref="G174:L174">G166</f>
        <v>8600</v>
      </c>
      <c r="H174" s="11">
        <f t="shared" si="45"/>
        <v>8700</v>
      </c>
      <c r="I174" s="11">
        <f t="shared" si="45"/>
        <v>8700</v>
      </c>
      <c r="J174" s="11">
        <f t="shared" si="45"/>
        <v>8700</v>
      </c>
      <c r="K174" s="11">
        <f t="shared" si="45"/>
        <v>8700</v>
      </c>
      <c r="L174" s="11">
        <f t="shared" si="45"/>
        <v>8700</v>
      </c>
      <c r="M174" s="33"/>
    </row>
    <row r="175" spans="1:13" ht="15.75" customHeight="1">
      <c r="A175" s="67" t="s">
        <v>174</v>
      </c>
      <c r="B175" s="67"/>
      <c r="C175" s="67"/>
      <c r="D175" s="32" t="s">
        <v>10</v>
      </c>
      <c r="E175" s="11">
        <f t="shared" si="43"/>
        <v>179509.53</v>
      </c>
      <c r="F175" s="11">
        <f>F171</f>
        <v>26920.2</v>
      </c>
      <c r="G175" s="12">
        <f aca="true" t="shared" si="46" ref="G175:L175">G171</f>
        <v>25019.23</v>
      </c>
      <c r="H175" s="11">
        <f t="shared" si="46"/>
        <v>24956.4</v>
      </c>
      <c r="I175" s="11">
        <f t="shared" si="46"/>
        <v>25000.1</v>
      </c>
      <c r="J175" s="11">
        <f t="shared" si="46"/>
        <v>25871.2</v>
      </c>
      <c r="K175" s="11">
        <f t="shared" si="46"/>
        <v>25871.2</v>
      </c>
      <c r="L175" s="11">
        <f t="shared" si="46"/>
        <v>25871.2</v>
      </c>
      <c r="M175" s="33"/>
    </row>
    <row r="176" spans="1:13" ht="47.25">
      <c r="A176" s="67"/>
      <c r="B176" s="67"/>
      <c r="C176" s="67"/>
      <c r="D176" s="32" t="s">
        <v>79</v>
      </c>
      <c r="E176" s="11">
        <f t="shared" si="43"/>
        <v>680</v>
      </c>
      <c r="F176" s="11">
        <f>F173</f>
        <v>450</v>
      </c>
      <c r="G176" s="12">
        <f aca="true" t="shared" si="47" ref="G176:L176">G173</f>
        <v>230</v>
      </c>
      <c r="H176" s="11">
        <f t="shared" si="47"/>
        <v>0</v>
      </c>
      <c r="I176" s="11">
        <f t="shared" si="47"/>
        <v>0</v>
      </c>
      <c r="J176" s="11">
        <f t="shared" si="47"/>
        <v>0</v>
      </c>
      <c r="K176" s="11">
        <f t="shared" si="47"/>
        <v>0</v>
      </c>
      <c r="L176" s="11">
        <f t="shared" si="47"/>
        <v>0</v>
      </c>
      <c r="M176" s="33"/>
    </row>
    <row r="177" spans="1:13" ht="47.25">
      <c r="A177" s="67"/>
      <c r="B177" s="67"/>
      <c r="C177" s="67"/>
      <c r="D177" s="32" t="s">
        <v>13</v>
      </c>
      <c r="E177" s="11">
        <f t="shared" si="43"/>
        <v>116114.03</v>
      </c>
      <c r="F177" s="11">
        <f>F172</f>
        <v>15854.7</v>
      </c>
      <c r="G177" s="12">
        <f aca="true" t="shared" si="48" ref="G177:L177">G172</f>
        <v>16189.23</v>
      </c>
      <c r="H177" s="11">
        <f t="shared" si="48"/>
        <v>16256.4</v>
      </c>
      <c r="I177" s="11">
        <f t="shared" si="48"/>
        <v>16300.1</v>
      </c>
      <c r="J177" s="11">
        <f t="shared" si="48"/>
        <v>17171.2</v>
      </c>
      <c r="K177" s="11">
        <f t="shared" si="48"/>
        <v>17171.2</v>
      </c>
      <c r="L177" s="11">
        <f t="shared" si="48"/>
        <v>17171.2</v>
      </c>
      <c r="M177" s="33"/>
    </row>
    <row r="178" spans="1:13" ht="31.5">
      <c r="A178" s="67"/>
      <c r="B178" s="67"/>
      <c r="C178" s="67"/>
      <c r="D178" s="32" t="s">
        <v>170</v>
      </c>
      <c r="E178" s="11">
        <f t="shared" si="43"/>
        <v>62715.5</v>
      </c>
      <c r="F178" s="11">
        <f>F174</f>
        <v>10615.5</v>
      </c>
      <c r="G178" s="12">
        <f aca="true" t="shared" si="49" ref="G178:L178">G174</f>
        <v>8600</v>
      </c>
      <c r="H178" s="11">
        <f t="shared" si="49"/>
        <v>8700</v>
      </c>
      <c r="I178" s="11">
        <f t="shared" si="49"/>
        <v>8700</v>
      </c>
      <c r="J178" s="11">
        <f t="shared" si="49"/>
        <v>8700</v>
      </c>
      <c r="K178" s="11">
        <f t="shared" si="49"/>
        <v>8700</v>
      </c>
      <c r="L178" s="11">
        <f t="shared" si="49"/>
        <v>8700</v>
      </c>
      <c r="M178" s="33"/>
    </row>
    <row r="179" spans="1:12" ht="15.75">
      <c r="A179" s="56" t="s">
        <v>179</v>
      </c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spans="1:12" ht="15.75">
      <c r="A180" s="56" t="s">
        <v>180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spans="1:12" ht="15.75">
      <c r="A181" s="57" t="s">
        <v>181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</row>
    <row r="182" spans="1:12" ht="49.5" customHeight="1">
      <c r="A182" s="16" t="s">
        <v>183</v>
      </c>
      <c r="B182" s="19" t="s">
        <v>182</v>
      </c>
      <c r="C182" s="19" t="s">
        <v>16</v>
      </c>
      <c r="D182" s="29" t="s">
        <v>13</v>
      </c>
      <c r="E182" s="3">
        <f>SUM(F182:L182)</f>
        <v>73281.4</v>
      </c>
      <c r="F182" s="3">
        <v>10325.5</v>
      </c>
      <c r="G182" s="4">
        <v>10436.5</v>
      </c>
      <c r="H182" s="3">
        <v>10561.3</v>
      </c>
      <c r="I182" s="3">
        <v>10569.1</v>
      </c>
      <c r="J182" s="3">
        <v>10463</v>
      </c>
      <c r="K182" s="3">
        <v>10463</v>
      </c>
      <c r="L182" s="3">
        <v>10463</v>
      </c>
    </row>
    <row r="183" spans="1:12" ht="49.5" customHeight="1">
      <c r="A183" s="69" t="s">
        <v>184</v>
      </c>
      <c r="B183" s="70"/>
      <c r="C183" s="71"/>
      <c r="D183" s="32" t="s">
        <v>13</v>
      </c>
      <c r="E183" s="11">
        <f aca="true" t="shared" si="50" ref="E183:L183">E182</f>
        <v>73281.4</v>
      </c>
      <c r="F183" s="11">
        <f t="shared" si="50"/>
        <v>10325.5</v>
      </c>
      <c r="G183" s="12">
        <f t="shared" si="50"/>
        <v>10436.5</v>
      </c>
      <c r="H183" s="11">
        <f t="shared" si="50"/>
        <v>10561.3</v>
      </c>
      <c r="I183" s="11">
        <f t="shared" si="50"/>
        <v>10569.1</v>
      </c>
      <c r="J183" s="11">
        <f t="shared" si="50"/>
        <v>10463</v>
      </c>
      <c r="K183" s="11">
        <f t="shared" si="50"/>
        <v>10463</v>
      </c>
      <c r="L183" s="11">
        <f t="shared" si="50"/>
        <v>10463</v>
      </c>
    </row>
    <row r="184" spans="1:12" ht="15.75">
      <c r="A184" s="56" t="s">
        <v>185</v>
      </c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1:12" ht="15.75">
      <c r="A185" s="56" t="s">
        <v>186</v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1:12" ht="15.75">
      <c r="A186" s="57" t="s">
        <v>187</v>
      </c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</row>
    <row r="187" spans="1:12" ht="81" customHeight="1">
      <c r="A187" s="16" t="s">
        <v>192</v>
      </c>
      <c r="B187" s="19" t="s">
        <v>188</v>
      </c>
      <c r="C187" s="19" t="s">
        <v>16</v>
      </c>
      <c r="D187" s="29" t="s">
        <v>13</v>
      </c>
      <c r="E187" s="3">
        <f>SUM(F187:L187)</f>
        <v>92</v>
      </c>
      <c r="F187" s="3">
        <v>36</v>
      </c>
      <c r="G187" s="4">
        <v>36</v>
      </c>
      <c r="H187" s="3">
        <v>0</v>
      </c>
      <c r="I187" s="3">
        <v>0</v>
      </c>
      <c r="J187" s="3">
        <v>0</v>
      </c>
      <c r="K187" s="3">
        <v>20</v>
      </c>
      <c r="L187" s="3">
        <v>0</v>
      </c>
    </row>
    <row r="188" spans="1:12" ht="46.5" customHeight="1">
      <c r="A188" s="16" t="s">
        <v>193</v>
      </c>
      <c r="B188" s="19" t="s">
        <v>189</v>
      </c>
      <c r="C188" s="19" t="s">
        <v>16</v>
      </c>
      <c r="D188" s="29" t="s">
        <v>13</v>
      </c>
      <c r="E188" s="3">
        <f>SUM(F188:L188)</f>
        <v>95</v>
      </c>
      <c r="F188" s="3">
        <v>95</v>
      </c>
      <c r="G188" s="4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</row>
    <row r="189" spans="1:12" ht="60.75" customHeight="1">
      <c r="A189" s="17" t="s">
        <v>194</v>
      </c>
      <c r="B189" s="20" t="s">
        <v>190</v>
      </c>
      <c r="C189" s="20" t="s">
        <v>16</v>
      </c>
      <c r="D189" s="30" t="s">
        <v>13</v>
      </c>
      <c r="E189" s="3">
        <f>SUM(F189:L189)</f>
        <v>230</v>
      </c>
      <c r="F189" s="15">
        <v>230</v>
      </c>
      <c r="G189" s="4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</row>
    <row r="190" spans="1:12" ht="47.25">
      <c r="A190" s="72" t="s">
        <v>191</v>
      </c>
      <c r="B190" s="73"/>
      <c r="C190" s="74"/>
      <c r="D190" s="32" t="s">
        <v>13</v>
      </c>
      <c r="E190" s="11">
        <f>SUM(F190:L190)</f>
        <v>417</v>
      </c>
      <c r="F190" s="11">
        <f>SUM(F187:F189)</f>
        <v>361</v>
      </c>
      <c r="G190" s="12">
        <f aca="true" t="shared" si="51" ref="G190:L190">SUM(G187:G189)</f>
        <v>36</v>
      </c>
      <c r="H190" s="11">
        <f t="shared" si="51"/>
        <v>0</v>
      </c>
      <c r="I190" s="11">
        <f t="shared" si="51"/>
        <v>0</v>
      </c>
      <c r="J190" s="11">
        <f t="shared" si="51"/>
        <v>0</v>
      </c>
      <c r="K190" s="11">
        <f t="shared" si="51"/>
        <v>20</v>
      </c>
      <c r="L190" s="11">
        <f t="shared" si="51"/>
        <v>0</v>
      </c>
    </row>
    <row r="191" spans="1:12" ht="47.25" customHeight="1">
      <c r="A191" s="69" t="s">
        <v>195</v>
      </c>
      <c r="B191" s="70"/>
      <c r="C191" s="71"/>
      <c r="D191" s="32" t="s">
        <v>13</v>
      </c>
      <c r="E191" s="13">
        <f>SUM(F191:L191)</f>
        <v>417</v>
      </c>
      <c r="F191" s="11">
        <f>F190</f>
        <v>361</v>
      </c>
      <c r="G191" s="12">
        <f aca="true" t="shared" si="52" ref="G191:L191">G190</f>
        <v>36</v>
      </c>
      <c r="H191" s="11">
        <f t="shared" si="52"/>
        <v>0</v>
      </c>
      <c r="I191" s="11">
        <f t="shared" si="52"/>
        <v>0</v>
      </c>
      <c r="J191" s="11">
        <f t="shared" si="52"/>
        <v>0</v>
      </c>
      <c r="K191" s="11">
        <f t="shared" si="52"/>
        <v>20</v>
      </c>
      <c r="L191" s="11">
        <f t="shared" si="52"/>
        <v>0</v>
      </c>
    </row>
    <row r="192" spans="1:12" ht="15.75">
      <c r="A192" s="56" t="s">
        <v>196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spans="1:12" ht="15.75">
      <c r="A193" s="56" t="s">
        <v>197</v>
      </c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  <row r="194" spans="1:12" ht="15.75">
      <c r="A194" s="57" t="s">
        <v>198</v>
      </c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1:12" ht="65.25" customHeight="1">
      <c r="A195" s="18" t="s">
        <v>199</v>
      </c>
      <c r="B195" s="20" t="s">
        <v>200</v>
      </c>
      <c r="C195" s="20" t="s">
        <v>16</v>
      </c>
      <c r="D195" s="30" t="s">
        <v>13</v>
      </c>
      <c r="E195" s="7">
        <f aca="true" t="shared" si="53" ref="E195:E202">SUM(F195:L195)</f>
        <v>171375.58263</v>
      </c>
      <c r="F195" s="7">
        <v>8662.8</v>
      </c>
      <c r="G195" s="8">
        <f>32526.86999-677.08736</f>
        <v>31849.782629999998</v>
      </c>
      <c r="H195" s="7">
        <v>26180.1</v>
      </c>
      <c r="I195" s="7">
        <v>26178.9</v>
      </c>
      <c r="J195" s="7">
        <v>26168</v>
      </c>
      <c r="K195" s="7">
        <v>26168</v>
      </c>
      <c r="L195" s="7">
        <v>26168</v>
      </c>
    </row>
    <row r="196" spans="1:12" ht="47.25">
      <c r="A196" s="72" t="s">
        <v>201</v>
      </c>
      <c r="B196" s="73"/>
      <c r="C196" s="74"/>
      <c r="D196" s="32" t="s">
        <v>13</v>
      </c>
      <c r="E196" s="11">
        <f t="shared" si="53"/>
        <v>171375.58263</v>
      </c>
      <c r="F196" s="11">
        <f>F195</f>
        <v>8662.8</v>
      </c>
      <c r="G196" s="12">
        <f aca="true" t="shared" si="54" ref="G196:L196">G195</f>
        <v>31849.782629999998</v>
      </c>
      <c r="H196" s="11">
        <f t="shared" si="54"/>
        <v>26180.1</v>
      </c>
      <c r="I196" s="11">
        <f t="shared" si="54"/>
        <v>26178.9</v>
      </c>
      <c r="J196" s="11">
        <f t="shared" si="54"/>
        <v>26168</v>
      </c>
      <c r="K196" s="11">
        <f t="shared" si="54"/>
        <v>26168</v>
      </c>
      <c r="L196" s="11">
        <f t="shared" si="54"/>
        <v>26168</v>
      </c>
    </row>
    <row r="197" spans="1:12" ht="46.5" customHeight="1">
      <c r="A197" s="72" t="s">
        <v>202</v>
      </c>
      <c r="B197" s="73"/>
      <c r="C197" s="74"/>
      <c r="D197" s="32" t="s">
        <v>13</v>
      </c>
      <c r="E197" s="11">
        <f t="shared" si="53"/>
        <v>171375.58263</v>
      </c>
      <c r="F197" s="11">
        <f>F196</f>
        <v>8662.8</v>
      </c>
      <c r="G197" s="12">
        <f aca="true" t="shared" si="55" ref="G197:L197">G196</f>
        <v>31849.782629999998</v>
      </c>
      <c r="H197" s="11">
        <f t="shared" si="55"/>
        <v>26180.1</v>
      </c>
      <c r="I197" s="11">
        <f t="shared" si="55"/>
        <v>26178.9</v>
      </c>
      <c r="J197" s="11">
        <f t="shared" si="55"/>
        <v>26168</v>
      </c>
      <c r="K197" s="11">
        <f t="shared" si="55"/>
        <v>26168</v>
      </c>
      <c r="L197" s="11">
        <f t="shared" si="55"/>
        <v>26168</v>
      </c>
    </row>
    <row r="198" spans="1:12" ht="15" customHeight="1">
      <c r="A198" s="69" t="s">
        <v>203</v>
      </c>
      <c r="B198" s="70"/>
      <c r="C198" s="71"/>
      <c r="D198" s="34" t="s">
        <v>10</v>
      </c>
      <c r="E198" s="11">
        <f t="shared" si="53"/>
        <v>1317724.15616</v>
      </c>
      <c r="F198" s="13">
        <f aca="true" t="shared" si="56" ref="F198:L198">F94+F158+F175+F183+F191+F197</f>
        <v>180272.9</v>
      </c>
      <c r="G198" s="14">
        <f t="shared" si="56"/>
        <v>210761.35616000002</v>
      </c>
      <c r="H198" s="13">
        <f t="shared" si="56"/>
        <v>187199.2</v>
      </c>
      <c r="I198" s="13">
        <f t="shared" si="56"/>
        <v>203245.9</v>
      </c>
      <c r="J198" s="13">
        <f t="shared" si="56"/>
        <v>178652.2</v>
      </c>
      <c r="K198" s="13">
        <f t="shared" si="56"/>
        <v>178746.7</v>
      </c>
      <c r="L198" s="13">
        <f t="shared" si="56"/>
        <v>178845.9</v>
      </c>
    </row>
    <row r="199" spans="1:12" ht="47.25">
      <c r="A199" s="75"/>
      <c r="B199" s="76"/>
      <c r="C199" s="77"/>
      <c r="D199" s="32" t="s">
        <v>12</v>
      </c>
      <c r="E199" s="11">
        <f t="shared" si="53"/>
        <v>18906.5</v>
      </c>
      <c r="F199" s="11">
        <f aca="true" t="shared" si="57" ref="F199:L199">F95+F160+F176</f>
        <v>4171.9</v>
      </c>
      <c r="G199" s="12">
        <f t="shared" si="57"/>
        <v>10122.3</v>
      </c>
      <c r="H199" s="11">
        <f t="shared" si="57"/>
        <v>2445.3</v>
      </c>
      <c r="I199" s="11">
        <f t="shared" si="57"/>
        <v>2167</v>
      </c>
      <c r="J199" s="11">
        <f t="shared" si="57"/>
        <v>0</v>
      </c>
      <c r="K199" s="11">
        <f t="shared" si="57"/>
        <v>0</v>
      </c>
      <c r="L199" s="11">
        <f t="shared" si="57"/>
        <v>0</v>
      </c>
    </row>
    <row r="200" spans="1:12" ht="51" customHeight="1">
      <c r="A200" s="75"/>
      <c r="B200" s="76"/>
      <c r="C200" s="77"/>
      <c r="D200" s="32" t="s">
        <v>13</v>
      </c>
      <c r="E200" s="11">
        <f t="shared" si="53"/>
        <v>1236078.3561599997</v>
      </c>
      <c r="F200" s="11">
        <f aca="true" t="shared" si="58" ref="F200:L200">F96+F159+F177+F183+F191+F197</f>
        <v>165485.5</v>
      </c>
      <c r="G200" s="12">
        <f t="shared" si="58"/>
        <v>192031.65616</v>
      </c>
      <c r="H200" s="11">
        <f t="shared" si="58"/>
        <v>176045.7</v>
      </c>
      <c r="I200" s="11">
        <f t="shared" si="58"/>
        <v>192370.7</v>
      </c>
      <c r="J200" s="11">
        <f t="shared" si="58"/>
        <v>169952.2</v>
      </c>
      <c r="K200" s="11">
        <f t="shared" si="58"/>
        <v>170046.7</v>
      </c>
      <c r="L200" s="11">
        <f t="shared" si="58"/>
        <v>170145.9</v>
      </c>
    </row>
    <row r="201" spans="1:12" ht="31.5">
      <c r="A201" s="75"/>
      <c r="B201" s="76"/>
      <c r="C201" s="77"/>
      <c r="D201" s="32" t="s">
        <v>170</v>
      </c>
      <c r="E201" s="11">
        <f t="shared" si="53"/>
        <v>62715.5</v>
      </c>
      <c r="F201" s="11">
        <f aca="true" t="shared" si="59" ref="F201:L201">F178</f>
        <v>10615.5</v>
      </c>
      <c r="G201" s="12">
        <f t="shared" si="59"/>
        <v>8600</v>
      </c>
      <c r="H201" s="11">
        <f t="shared" si="59"/>
        <v>8700</v>
      </c>
      <c r="I201" s="11">
        <f t="shared" si="59"/>
        <v>8700</v>
      </c>
      <c r="J201" s="11">
        <f t="shared" si="59"/>
        <v>8700</v>
      </c>
      <c r="K201" s="11">
        <f t="shared" si="59"/>
        <v>8700</v>
      </c>
      <c r="L201" s="11">
        <f t="shared" si="59"/>
        <v>8700</v>
      </c>
    </row>
    <row r="202" spans="1:12" ht="31.5">
      <c r="A202" s="78"/>
      <c r="B202" s="79"/>
      <c r="C202" s="80"/>
      <c r="D202" s="32" t="s">
        <v>204</v>
      </c>
      <c r="E202" s="11">
        <f t="shared" si="53"/>
        <v>23.799999999999997</v>
      </c>
      <c r="F202" s="11">
        <f aca="true" t="shared" si="60" ref="F202:L202">F97</f>
        <v>0</v>
      </c>
      <c r="G202" s="12">
        <f t="shared" si="60"/>
        <v>7.4</v>
      </c>
      <c r="H202" s="11">
        <f t="shared" si="60"/>
        <v>8.2</v>
      </c>
      <c r="I202" s="11">
        <f t="shared" si="60"/>
        <v>8.2</v>
      </c>
      <c r="J202" s="11">
        <f t="shared" si="60"/>
        <v>0</v>
      </c>
      <c r="K202" s="11">
        <f t="shared" si="60"/>
        <v>0</v>
      </c>
      <c r="L202" s="11">
        <f t="shared" si="60"/>
        <v>0</v>
      </c>
    </row>
    <row r="203" spans="5:12" ht="15.75">
      <c r="E203" s="33"/>
      <c r="F203" s="33"/>
      <c r="G203" s="48"/>
      <c r="H203" s="33"/>
      <c r="I203" s="33"/>
      <c r="J203" s="33"/>
      <c r="K203" s="33"/>
      <c r="L203" s="33"/>
    </row>
    <row r="204" spans="5:12" ht="15.75">
      <c r="E204" s="33"/>
      <c r="F204" s="33"/>
      <c r="G204" s="48"/>
      <c r="H204" s="33"/>
      <c r="I204" s="33"/>
      <c r="J204" s="33"/>
      <c r="K204" s="33"/>
      <c r="L204" s="33"/>
    </row>
    <row r="205" spans="5:12" ht="15.75">
      <c r="E205" s="33"/>
      <c r="F205" s="33"/>
      <c r="G205" s="48"/>
      <c r="H205" s="33"/>
      <c r="I205" s="33"/>
      <c r="J205" s="33"/>
      <c r="K205" s="33"/>
      <c r="L205" s="33"/>
    </row>
    <row r="206" spans="5:12" ht="15.75">
      <c r="E206" s="33"/>
      <c r="F206" s="33"/>
      <c r="G206" s="48"/>
      <c r="H206" s="33"/>
      <c r="I206" s="33"/>
      <c r="J206" s="33"/>
      <c r="K206" s="33"/>
      <c r="L206" s="33"/>
    </row>
    <row r="207" spans="5:12" ht="15.75">
      <c r="E207" s="33"/>
      <c r="F207" s="33"/>
      <c r="G207" s="48"/>
      <c r="H207" s="33"/>
      <c r="I207" s="33"/>
      <c r="J207" s="33"/>
      <c r="K207" s="33"/>
      <c r="L207" s="33"/>
    </row>
    <row r="208" spans="5:12" ht="15.75">
      <c r="E208" s="33"/>
      <c r="F208" s="33"/>
      <c r="G208" s="48"/>
      <c r="H208" s="33"/>
      <c r="I208" s="33"/>
      <c r="J208" s="33"/>
      <c r="K208" s="33"/>
      <c r="L208" s="33"/>
    </row>
    <row r="209" spans="5:12" ht="15.75">
      <c r="E209" s="33"/>
      <c r="F209" s="33"/>
      <c r="G209" s="48"/>
      <c r="H209" s="33"/>
      <c r="I209" s="33"/>
      <c r="J209" s="33"/>
      <c r="K209" s="33"/>
      <c r="L209" s="33"/>
    </row>
    <row r="210" spans="5:12" ht="15.75">
      <c r="E210" s="33"/>
      <c r="F210" s="33"/>
      <c r="G210" s="48"/>
      <c r="H210" s="33"/>
      <c r="I210" s="33"/>
      <c r="J210" s="33"/>
      <c r="K210" s="33"/>
      <c r="L210" s="33"/>
    </row>
    <row r="211" spans="5:12" ht="15.75">
      <c r="E211" s="33"/>
      <c r="F211" s="33"/>
      <c r="G211" s="48"/>
      <c r="H211" s="33"/>
      <c r="I211" s="33"/>
      <c r="J211" s="33"/>
      <c r="K211" s="33"/>
      <c r="L211" s="33"/>
    </row>
    <row r="212" spans="5:12" ht="15.75">
      <c r="E212" s="33"/>
      <c r="F212" s="33"/>
      <c r="G212" s="48"/>
      <c r="H212" s="33"/>
      <c r="I212" s="33"/>
      <c r="J212" s="33"/>
      <c r="K212" s="33"/>
      <c r="L212" s="33"/>
    </row>
    <row r="213" spans="5:12" ht="15.75">
      <c r="E213" s="33"/>
      <c r="F213" s="33"/>
      <c r="G213" s="48"/>
      <c r="H213" s="33"/>
      <c r="I213" s="33"/>
      <c r="J213" s="33"/>
      <c r="K213" s="33"/>
      <c r="L213" s="33"/>
    </row>
    <row r="214" spans="5:12" ht="15.75">
      <c r="E214" s="33"/>
      <c r="F214" s="33"/>
      <c r="G214" s="48"/>
      <c r="H214" s="33"/>
      <c r="I214" s="33"/>
      <c r="J214" s="33"/>
      <c r="K214" s="33"/>
      <c r="L214" s="33"/>
    </row>
    <row r="215" spans="5:12" ht="15.75">
      <c r="E215" s="33"/>
      <c r="F215" s="33"/>
      <c r="G215" s="48"/>
      <c r="H215" s="33"/>
      <c r="I215" s="33"/>
      <c r="J215" s="33"/>
      <c r="K215" s="33"/>
      <c r="L215" s="33"/>
    </row>
    <row r="216" spans="5:12" ht="15.75">
      <c r="E216" s="33"/>
      <c r="F216" s="33"/>
      <c r="G216" s="48"/>
      <c r="H216" s="33"/>
      <c r="I216" s="33"/>
      <c r="J216" s="33"/>
      <c r="K216" s="33"/>
      <c r="L216" s="33"/>
    </row>
    <row r="217" spans="5:12" ht="15.75">
      <c r="E217" s="33"/>
      <c r="F217" s="33"/>
      <c r="G217" s="48"/>
      <c r="H217" s="33"/>
      <c r="I217" s="33"/>
      <c r="J217" s="33"/>
      <c r="K217" s="33"/>
      <c r="L217" s="33"/>
    </row>
    <row r="218" spans="5:12" ht="15.75">
      <c r="E218" s="33"/>
      <c r="F218" s="33"/>
      <c r="G218" s="48"/>
      <c r="H218" s="33"/>
      <c r="I218" s="33"/>
      <c r="J218" s="33"/>
      <c r="K218" s="33"/>
      <c r="L218" s="33"/>
    </row>
    <row r="219" spans="5:12" ht="15.75">
      <c r="E219" s="33"/>
      <c r="F219" s="33"/>
      <c r="G219" s="48"/>
      <c r="H219" s="33"/>
      <c r="I219" s="33"/>
      <c r="J219" s="33"/>
      <c r="K219" s="33"/>
      <c r="L219" s="33"/>
    </row>
    <row r="220" spans="5:12" ht="15.75">
      <c r="E220" s="33"/>
      <c r="F220" s="33"/>
      <c r="G220" s="48"/>
      <c r="H220" s="33"/>
      <c r="I220" s="33"/>
      <c r="J220" s="33"/>
      <c r="K220" s="33"/>
      <c r="L220" s="33"/>
    </row>
    <row r="221" spans="5:12" ht="15.75">
      <c r="E221" s="33"/>
      <c r="F221" s="33"/>
      <c r="G221" s="48"/>
      <c r="H221" s="33"/>
      <c r="I221" s="33"/>
      <c r="J221" s="33"/>
      <c r="K221" s="33"/>
      <c r="L221" s="33"/>
    </row>
    <row r="222" spans="5:12" ht="15.75">
      <c r="E222" s="33"/>
      <c r="F222" s="33"/>
      <c r="G222" s="48"/>
      <c r="H222" s="33"/>
      <c r="I222" s="33"/>
      <c r="J222" s="33"/>
      <c r="K222" s="33"/>
      <c r="L222" s="33"/>
    </row>
    <row r="223" spans="5:12" ht="15.75">
      <c r="E223" s="33"/>
      <c r="F223" s="33"/>
      <c r="G223" s="48"/>
      <c r="H223" s="33"/>
      <c r="I223" s="33"/>
      <c r="J223" s="33"/>
      <c r="K223" s="33"/>
      <c r="L223" s="33"/>
    </row>
    <row r="224" spans="5:12" ht="15.75">
      <c r="E224" s="33"/>
      <c r="F224" s="33"/>
      <c r="G224" s="48"/>
      <c r="H224" s="33"/>
      <c r="I224" s="33"/>
      <c r="J224" s="33"/>
      <c r="K224" s="33"/>
      <c r="L224" s="33"/>
    </row>
    <row r="225" spans="5:12" ht="15.75">
      <c r="E225" s="33"/>
      <c r="F225" s="33"/>
      <c r="G225" s="48"/>
      <c r="H225" s="33"/>
      <c r="I225" s="33"/>
      <c r="J225" s="33"/>
      <c r="K225" s="33"/>
      <c r="L225" s="33"/>
    </row>
    <row r="226" spans="5:12" ht="15.75">
      <c r="E226" s="33"/>
      <c r="F226" s="33"/>
      <c r="G226" s="48"/>
      <c r="H226" s="33"/>
      <c r="I226" s="33"/>
      <c r="J226" s="33"/>
      <c r="K226" s="33"/>
      <c r="L226" s="33"/>
    </row>
    <row r="227" spans="5:12" ht="15.75">
      <c r="E227" s="33"/>
      <c r="F227" s="33"/>
      <c r="G227" s="48"/>
      <c r="H227" s="33"/>
      <c r="I227" s="33"/>
      <c r="J227" s="33"/>
      <c r="K227" s="33"/>
      <c r="L227" s="33"/>
    </row>
    <row r="228" spans="5:12" ht="15.75">
      <c r="E228" s="33"/>
      <c r="F228" s="33"/>
      <c r="G228" s="48"/>
      <c r="H228" s="33"/>
      <c r="I228" s="33"/>
      <c r="J228" s="33"/>
      <c r="K228" s="33"/>
      <c r="L228" s="33"/>
    </row>
    <row r="229" spans="5:12" ht="15.75">
      <c r="E229" s="33"/>
      <c r="F229" s="33"/>
      <c r="G229" s="48"/>
      <c r="H229" s="33"/>
      <c r="I229" s="33"/>
      <c r="J229" s="33"/>
      <c r="K229" s="33"/>
      <c r="L229" s="33"/>
    </row>
    <row r="230" spans="5:12" ht="15.75">
      <c r="E230" s="33"/>
      <c r="F230" s="33"/>
      <c r="G230" s="48"/>
      <c r="H230" s="33"/>
      <c r="I230" s="33"/>
      <c r="J230" s="33"/>
      <c r="K230" s="33"/>
      <c r="L230" s="33"/>
    </row>
    <row r="231" spans="5:12" ht="15.75">
      <c r="E231" s="33"/>
      <c r="F231" s="33"/>
      <c r="G231" s="48"/>
      <c r="H231" s="33"/>
      <c r="I231" s="33"/>
      <c r="J231" s="33"/>
      <c r="K231" s="33"/>
      <c r="L231" s="33"/>
    </row>
    <row r="232" spans="5:12" ht="15.75">
      <c r="E232" s="33"/>
      <c r="F232" s="33"/>
      <c r="G232" s="48"/>
      <c r="H232" s="33"/>
      <c r="I232" s="33"/>
      <c r="J232" s="33"/>
      <c r="K232" s="33"/>
      <c r="L232" s="33"/>
    </row>
    <row r="233" spans="5:12" ht="15.75">
      <c r="E233" s="33"/>
      <c r="F233" s="33"/>
      <c r="G233" s="48"/>
      <c r="H233" s="33"/>
      <c r="I233" s="33"/>
      <c r="J233" s="33"/>
      <c r="K233" s="33"/>
      <c r="L233" s="33"/>
    </row>
    <row r="234" spans="5:12" ht="15.75">
      <c r="E234" s="33"/>
      <c r="F234" s="33"/>
      <c r="G234" s="48"/>
      <c r="H234" s="33"/>
      <c r="I234" s="33"/>
      <c r="J234" s="33"/>
      <c r="K234" s="33"/>
      <c r="L234" s="33"/>
    </row>
    <row r="235" spans="5:12" ht="15.75">
      <c r="E235" s="33"/>
      <c r="F235" s="33"/>
      <c r="G235" s="48"/>
      <c r="H235" s="33"/>
      <c r="I235" s="33"/>
      <c r="J235" s="33"/>
      <c r="K235" s="33"/>
      <c r="L235" s="33"/>
    </row>
    <row r="236" spans="5:12" ht="15.75">
      <c r="E236" s="33"/>
      <c r="F236" s="33"/>
      <c r="G236" s="48"/>
      <c r="H236" s="33"/>
      <c r="I236" s="33"/>
      <c r="J236" s="33"/>
      <c r="K236" s="33"/>
      <c r="L236" s="33"/>
    </row>
    <row r="237" spans="5:12" ht="15.75">
      <c r="E237" s="33"/>
      <c r="F237" s="33"/>
      <c r="G237" s="48"/>
      <c r="H237" s="33"/>
      <c r="I237" s="33"/>
      <c r="J237" s="33"/>
      <c r="K237" s="33"/>
      <c r="L237" s="33"/>
    </row>
    <row r="238" spans="5:12" ht="15.75">
      <c r="E238" s="33"/>
      <c r="F238" s="33"/>
      <c r="G238" s="48"/>
      <c r="H238" s="33"/>
      <c r="I238" s="33"/>
      <c r="J238" s="33"/>
      <c r="K238" s="33"/>
      <c r="L238" s="33"/>
    </row>
    <row r="239" spans="5:12" ht="15.75">
      <c r="E239" s="33"/>
      <c r="F239" s="33"/>
      <c r="G239" s="48"/>
      <c r="H239" s="33"/>
      <c r="I239" s="33"/>
      <c r="J239" s="33"/>
      <c r="K239" s="33"/>
      <c r="L239" s="33"/>
    </row>
    <row r="240" spans="5:12" ht="15.75">
      <c r="E240" s="33"/>
      <c r="F240" s="33"/>
      <c r="G240" s="48"/>
      <c r="H240" s="33"/>
      <c r="I240" s="33"/>
      <c r="J240" s="33"/>
      <c r="K240" s="33"/>
      <c r="L240" s="33"/>
    </row>
    <row r="241" spans="5:12" ht="15.75">
      <c r="E241" s="33"/>
      <c r="F241" s="33"/>
      <c r="G241" s="48"/>
      <c r="H241" s="33"/>
      <c r="I241" s="33"/>
      <c r="J241" s="33"/>
      <c r="K241" s="33"/>
      <c r="L241" s="33"/>
    </row>
    <row r="242" spans="5:12" ht="15.75">
      <c r="E242" s="33"/>
      <c r="F242" s="33"/>
      <c r="G242" s="48"/>
      <c r="H242" s="33"/>
      <c r="I242" s="33"/>
      <c r="J242" s="33"/>
      <c r="K242" s="33"/>
      <c r="L242" s="33"/>
    </row>
    <row r="243" spans="5:12" ht="15.75">
      <c r="E243" s="33"/>
      <c r="F243" s="33"/>
      <c r="G243" s="48"/>
      <c r="H243" s="33"/>
      <c r="I243" s="33"/>
      <c r="J243" s="33"/>
      <c r="K243" s="33"/>
      <c r="L243" s="33"/>
    </row>
    <row r="244" spans="5:12" ht="15.75">
      <c r="E244" s="33"/>
      <c r="F244" s="33"/>
      <c r="G244" s="48"/>
      <c r="H244" s="33"/>
      <c r="I244" s="33"/>
      <c r="J244" s="33"/>
      <c r="K244" s="33"/>
      <c r="L244" s="33"/>
    </row>
    <row r="245" spans="5:12" ht="15.75">
      <c r="E245" s="33"/>
      <c r="F245" s="33"/>
      <c r="G245" s="48"/>
      <c r="H245" s="33"/>
      <c r="I245" s="33"/>
      <c r="J245" s="33"/>
      <c r="K245" s="33"/>
      <c r="L245" s="33"/>
    </row>
    <row r="246" spans="5:12" ht="15.75">
      <c r="E246" s="33"/>
      <c r="F246" s="33"/>
      <c r="G246" s="48"/>
      <c r="H246" s="33"/>
      <c r="I246" s="33"/>
      <c r="J246" s="33"/>
      <c r="K246" s="33"/>
      <c r="L246" s="33"/>
    </row>
    <row r="247" spans="5:12" ht="15.75">
      <c r="E247" s="33"/>
      <c r="F247" s="33"/>
      <c r="G247" s="48"/>
      <c r="H247" s="33"/>
      <c r="I247" s="33"/>
      <c r="J247" s="33"/>
      <c r="K247" s="33"/>
      <c r="L247" s="33"/>
    </row>
    <row r="248" spans="5:12" ht="15.75">
      <c r="E248" s="33"/>
      <c r="F248" s="33"/>
      <c r="G248" s="48"/>
      <c r="H248" s="33"/>
      <c r="I248" s="33"/>
      <c r="J248" s="33"/>
      <c r="K248" s="33"/>
      <c r="L248" s="33"/>
    </row>
    <row r="249" spans="5:12" ht="15.75">
      <c r="E249" s="33"/>
      <c r="F249" s="33"/>
      <c r="G249" s="48"/>
      <c r="H249" s="33"/>
      <c r="I249" s="33"/>
      <c r="J249" s="33"/>
      <c r="K249" s="33"/>
      <c r="L249" s="33"/>
    </row>
    <row r="250" spans="5:12" ht="15.75">
      <c r="E250" s="33"/>
      <c r="F250" s="33"/>
      <c r="G250" s="48"/>
      <c r="H250" s="33"/>
      <c r="I250" s="33"/>
      <c r="J250" s="33"/>
      <c r="K250" s="33"/>
      <c r="L250" s="33"/>
    </row>
    <row r="251" spans="5:12" ht="15.75">
      <c r="E251" s="33"/>
      <c r="F251" s="33"/>
      <c r="G251" s="48"/>
      <c r="H251" s="33"/>
      <c r="I251" s="33"/>
      <c r="J251" s="33"/>
      <c r="K251" s="33"/>
      <c r="L251" s="33"/>
    </row>
    <row r="252" spans="5:12" ht="15.75">
      <c r="E252" s="33"/>
      <c r="F252" s="33"/>
      <c r="G252" s="48"/>
      <c r="H252" s="33"/>
      <c r="I252" s="33"/>
      <c r="J252" s="33"/>
      <c r="K252" s="33"/>
      <c r="L252" s="33"/>
    </row>
    <row r="253" spans="5:12" ht="15.75">
      <c r="E253" s="33"/>
      <c r="F253" s="33"/>
      <c r="G253" s="48"/>
      <c r="H253" s="33"/>
      <c r="I253" s="33"/>
      <c r="J253" s="33"/>
      <c r="K253" s="33"/>
      <c r="L253" s="33"/>
    </row>
    <row r="254" spans="5:12" ht="15.75">
      <c r="E254" s="33"/>
      <c r="F254" s="33"/>
      <c r="G254" s="48"/>
      <c r="H254" s="33"/>
      <c r="I254" s="33"/>
      <c r="J254" s="33"/>
      <c r="K254" s="33"/>
      <c r="L254" s="33"/>
    </row>
    <row r="255" spans="5:12" ht="15.75">
      <c r="E255" s="33"/>
      <c r="F255" s="33"/>
      <c r="G255" s="48"/>
      <c r="H255" s="33"/>
      <c r="I255" s="33"/>
      <c r="J255" s="33"/>
      <c r="K255" s="33"/>
      <c r="L255" s="33"/>
    </row>
    <row r="256" spans="5:12" ht="15.75">
      <c r="E256" s="33"/>
      <c r="F256" s="33"/>
      <c r="G256" s="48"/>
      <c r="H256" s="33"/>
      <c r="I256" s="33"/>
      <c r="J256" s="33"/>
      <c r="K256" s="33"/>
      <c r="L256" s="33"/>
    </row>
    <row r="257" spans="5:12" ht="15.75">
      <c r="E257" s="33"/>
      <c r="F257" s="33"/>
      <c r="G257" s="48"/>
      <c r="H257" s="33"/>
      <c r="I257" s="33"/>
      <c r="J257" s="33"/>
      <c r="K257" s="33"/>
      <c r="L257" s="33"/>
    </row>
    <row r="258" spans="5:12" ht="15.75">
      <c r="E258" s="33"/>
      <c r="F258" s="33"/>
      <c r="G258" s="48"/>
      <c r="H258" s="33"/>
      <c r="I258" s="33"/>
      <c r="J258" s="33"/>
      <c r="K258" s="33"/>
      <c r="L258" s="33"/>
    </row>
    <row r="259" spans="5:12" ht="15.75">
      <c r="E259" s="33"/>
      <c r="F259" s="33"/>
      <c r="G259" s="48"/>
      <c r="H259" s="33"/>
      <c r="I259" s="33"/>
      <c r="J259" s="33"/>
      <c r="K259" s="33"/>
      <c r="L259" s="33"/>
    </row>
    <row r="260" spans="5:12" ht="15.75">
      <c r="E260" s="33"/>
      <c r="F260" s="33"/>
      <c r="G260" s="48"/>
      <c r="H260" s="33"/>
      <c r="I260" s="33"/>
      <c r="J260" s="33"/>
      <c r="K260" s="33"/>
      <c r="L260" s="33"/>
    </row>
    <row r="261" spans="5:12" ht="15.75">
      <c r="E261" s="33"/>
      <c r="F261" s="33"/>
      <c r="G261" s="48"/>
      <c r="H261" s="33"/>
      <c r="I261" s="33"/>
      <c r="J261" s="33"/>
      <c r="K261" s="33"/>
      <c r="L261" s="33"/>
    </row>
    <row r="262" spans="5:12" ht="15.75">
      <c r="E262" s="33"/>
      <c r="F262" s="33"/>
      <c r="G262" s="48"/>
      <c r="H262" s="33"/>
      <c r="I262" s="33"/>
      <c r="J262" s="33"/>
      <c r="K262" s="33"/>
      <c r="L262" s="33"/>
    </row>
    <row r="263" spans="5:12" ht="15.75">
      <c r="E263" s="33"/>
      <c r="F263" s="33"/>
      <c r="G263" s="48"/>
      <c r="H263" s="33"/>
      <c r="I263" s="33"/>
      <c r="J263" s="33"/>
      <c r="K263" s="33"/>
      <c r="L263" s="33"/>
    </row>
    <row r="264" spans="5:12" ht="15.75">
      <c r="E264" s="33"/>
      <c r="F264" s="33"/>
      <c r="G264" s="48"/>
      <c r="H264" s="33"/>
      <c r="I264" s="33"/>
      <c r="J264" s="33"/>
      <c r="K264" s="33"/>
      <c r="L264" s="33"/>
    </row>
    <row r="265" spans="5:12" ht="15.75">
      <c r="E265" s="33"/>
      <c r="F265" s="33"/>
      <c r="G265" s="48"/>
      <c r="H265" s="33"/>
      <c r="I265" s="33"/>
      <c r="J265" s="33"/>
      <c r="K265" s="33"/>
      <c r="L265" s="33"/>
    </row>
    <row r="266" spans="5:12" ht="15.75">
      <c r="E266" s="33"/>
      <c r="F266" s="33"/>
      <c r="G266" s="48"/>
      <c r="H266" s="33"/>
      <c r="I266" s="33"/>
      <c r="J266" s="33"/>
      <c r="K266" s="33"/>
      <c r="L266" s="33"/>
    </row>
    <row r="267" spans="5:12" ht="15.75">
      <c r="E267" s="33"/>
      <c r="F267" s="33"/>
      <c r="G267" s="48"/>
      <c r="H267" s="33"/>
      <c r="I267" s="33"/>
      <c r="J267" s="33"/>
      <c r="K267" s="33"/>
      <c r="L267" s="33"/>
    </row>
    <row r="268" spans="5:12" ht="15.75">
      <c r="E268" s="33"/>
      <c r="F268" s="33"/>
      <c r="G268" s="48"/>
      <c r="H268" s="33"/>
      <c r="I268" s="33"/>
      <c r="J268" s="33"/>
      <c r="K268" s="33"/>
      <c r="L268" s="33"/>
    </row>
    <row r="269" spans="5:12" ht="15.75">
      <c r="E269" s="33"/>
      <c r="F269" s="33"/>
      <c r="G269" s="48"/>
      <c r="H269" s="33"/>
      <c r="I269" s="33"/>
      <c r="J269" s="33"/>
      <c r="K269" s="33"/>
      <c r="L269" s="33"/>
    </row>
    <row r="270" spans="5:12" ht="15.75">
      <c r="E270" s="33"/>
      <c r="F270" s="33"/>
      <c r="G270" s="48"/>
      <c r="H270" s="33"/>
      <c r="I270" s="33"/>
      <c r="J270" s="33"/>
      <c r="K270" s="33"/>
      <c r="L270" s="33"/>
    </row>
    <row r="271" spans="5:12" ht="15.75">
      <c r="E271" s="33"/>
      <c r="F271" s="33"/>
      <c r="G271" s="48"/>
      <c r="H271" s="33"/>
      <c r="I271" s="33"/>
      <c r="J271" s="33"/>
      <c r="K271" s="33"/>
      <c r="L271" s="33"/>
    </row>
    <row r="272" spans="5:12" ht="15.75">
      <c r="E272" s="33"/>
      <c r="F272" s="33"/>
      <c r="G272" s="48"/>
      <c r="H272" s="33"/>
      <c r="I272" s="33"/>
      <c r="J272" s="33"/>
      <c r="K272" s="33"/>
      <c r="L272" s="33"/>
    </row>
    <row r="273" spans="5:12" ht="15.75">
      <c r="E273" s="33"/>
      <c r="F273" s="33"/>
      <c r="G273" s="48"/>
      <c r="H273" s="33"/>
      <c r="I273" s="33"/>
      <c r="J273" s="33"/>
      <c r="K273" s="33"/>
      <c r="L273" s="33"/>
    </row>
    <row r="274" spans="5:12" ht="15.75">
      <c r="E274" s="33"/>
      <c r="F274" s="33"/>
      <c r="G274" s="48"/>
      <c r="H274" s="33"/>
      <c r="I274" s="33"/>
      <c r="J274" s="33"/>
      <c r="K274" s="33"/>
      <c r="L274" s="33"/>
    </row>
    <row r="275" spans="5:12" ht="15.75">
      <c r="E275" s="33"/>
      <c r="F275" s="33"/>
      <c r="G275" s="48"/>
      <c r="H275" s="33"/>
      <c r="I275" s="33"/>
      <c r="J275" s="33"/>
      <c r="K275" s="33"/>
      <c r="L275" s="33"/>
    </row>
    <row r="276" spans="5:12" ht="15.75">
      <c r="E276" s="33"/>
      <c r="F276" s="33"/>
      <c r="G276" s="48"/>
      <c r="H276" s="33"/>
      <c r="I276" s="33"/>
      <c r="J276" s="33"/>
      <c r="K276" s="33"/>
      <c r="L276" s="33"/>
    </row>
    <row r="277" spans="5:12" ht="15.75">
      <c r="E277" s="33"/>
      <c r="F277" s="33"/>
      <c r="G277" s="48"/>
      <c r="H277" s="33"/>
      <c r="I277" s="33"/>
      <c r="J277" s="33"/>
      <c r="K277" s="33"/>
      <c r="L277" s="33"/>
    </row>
    <row r="278" spans="5:12" ht="15.75">
      <c r="E278" s="33"/>
      <c r="F278" s="33"/>
      <c r="G278" s="48"/>
      <c r="H278" s="33"/>
      <c r="I278" s="33"/>
      <c r="J278" s="33"/>
      <c r="K278" s="33"/>
      <c r="L278" s="33"/>
    </row>
    <row r="279" spans="5:12" ht="15.75">
      <c r="E279" s="33"/>
      <c r="F279" s="33"/>
      <c r="G279" s="48"/>
      <c r="H279" s="33"/>
      <c r="I279" s="33"/>
      <c r="J279" s="33"/>
      <c r="K279" s="33"/>
      <c r="L279" s="33"/>
    </row>
    <row r="280" spans="5:12" ht="15.75">
      <c r="E280" s="33"/>
      <c r="F280" s="33"/>
      <c r="G280" s="48"/>
      <c r="H280" s="33"/>
      <c r="I280" s="33"/>
      <c r="J280" s="33"/>
      <c r="K280" s="33"/>
      <c r="L280" s="33"/>
    </row>
    <row r="281" spans="5:12" ht="15.75">
      <c r="E281" s="33"/>
      <c r="F281" s="33"/>
      <c r="G281" s="48"/>
      <c r="H281" s="33"/>
      <c r="I281" s="33"/>
      <c r="J281" s="33"/>
      <c r="K281" s="33"/>
      <c r="L281" s="33"/>
    </row>
    <row r="282" spans="5:12" ht="15.75">
      <c r="E282" s="33"/>
      <c r="F282" s="33"/>
      <c r="G282" s="48"/>
      <c r="H282" s="33"/>
      <c r="I282" s="33"/>
      <c r="J282" s="33"/>
      <c r="K282" s="33"/>
      <c r="L282" s="33"/>
    </row>
    <row r="283" spans="5:12" ht="15.75">
      <c r="E283" s="33"/>
      <c r="F283" s="33"/>
      <c r="G283" s="48"/>
      <c r="H283" s="33"/>
      <c r="I283" s="33"/>
      <c r="J283" s="33"/>
      <c r="K283" s="33"/>
      <c r="L283" s="33"/>
    </row>
    <row r="284" spans="5:12" ht="15.75">
      <c r="E284" s="33"/>
      <c r="F284" s="33"/>
      <c r="G284" s="48"/>
      <c r="H284" s="33"/>
      <c r="I284" s="33"/>
      <c r="J284" s="33"/>
      <c r="K284" s="33"/>
      <c r="L284" s="33"/>
    </row>
    <row r="285" spans="5:12" ht="15.75">
      <c r="E285" s="33"/>
      <c r="F285" s="33"/>
      <c r="G285" s="48"/>
      <c r="H285" s="33"/>
      <c r="I285" s="33"/>
      <c r="J285" s="33"/>
      <c r="K285" s="33"/>
      <c r="L285" s="33"/>
    </row>
    <row r="286" spans="5:12" ht="15.75">
      <c r="E286" s="33"/>
      <c r="F286" s="33"/>
      <c r="G286" s="48"/>
      <c r="H286" s="33"/>
      <c r="I286" s="33"/>
      <c r="J286" s="33"/>
      <c r="K286" s="33"/>
      <c r="L286" s="33"/>
    </row>
    <row r="287" spans="5:12" ht="15.75">
      <c r="E287" s="33"/>
      <c r="F287" s="33"/>
      <c r="G287" s="48"/>
      <c r="H287" s="33"/>
      <c r="I287" s="33"/>
      <c r="J287" s="33"/>
      <c r="K287" s="33"/>
      <c r="L287" s="33"/>
    </row>
    <row r="288" spans="5:12" ht="15.75">
      <c r="E288" s="33"/>
      <c r="F288" s="33"/>
      <c r="G288" s="48"/>
      <c r="H288" s="33"/>
      <c r="I288" s="33"/>
      <c r="J288" s="33"/>
      <c r="K288" s="33"/>
      <c r="L288" s="33"/>
    </row>
    <row r="289" spans="5:12" ht="15.75">
      <c r="E289" s="33"/>
      <c r="F289" s="33"/>
      <c r="G289" s="48"/>
      <c r="H289" s="33"/>
      <c r="I289" s="33"/>
      <c r="J289" s="33"/>
      <c r="K289" s="33"/>
      <c r="L289" s="33"/>
    </row>
    <row r="290" spans="5:12" ht="15.75">
      <c r="E290" s="33"/>
      <c r="F290" s="33"/>
      <c r="G290" s="48"/>
      <c r="H290" s="33"/>
      <c r="I290" s="33"/>
      <c r="J290" s="33"/>
      <c r="K290" s="33"/>
      <c r="L290" s="33"/>
    </row>
    <row r="291" spans="5:12" ht="15.75">
      <c r="E291" s="33"/>
      <c r="F291" s="33"/>
      <c r="G291" s="48"/>
      <c r="H291" s="33"/>
      <c r="I291" s="33"/>
      <c r="J291" s="33"/>
      <c r="K291" s="33"/>
      <c r="L291" s="33"/>
    </row>
    <row r="292" spans="5:12" ht="15.75">
      <c r="E292" s="33"/>
      <c r="F292" s="33"/>
      <c r="G292" s="48"/>
      <c r="H292" s="33"/>
      <c r="I292" s="33"/>
      <c r="J292" s="33"/>
      <c r="K292" s="33"/>
      <c r="L292" s="33"/>
    </row>
    <row r="293" spans="5:12" ht="15.75">
      <c r="E293" s="33"/>
      <c r="F293" s="33"/>
      <c r="G293" s="48"/>
      <c r="H293" s="33"/>
      <c r="I293" s="33"/>
      <c r="J293" s="33"/>
      <c r="K293" s="33"/>
      <c r="L293" s="33"/>
    </row>
    <row r="294" spans="5:12" ht="15.75">
      <c r="E294" s="33"/>
      <c r="F294" s="33"/>
      <c r="G294" s="48"/>
      <c r="H294" s="33"/>
      <c r="I294" s="33"/>
      <c r="J294" s="33"/>
      <c r="K294" s="33"/>
      <c r="L294" s="33"/>
    </row>
    <row r="295" spans="5:12" ht="15.75">
      <c r="E295" s="33"/>
      <c r="F295" s="33"/>
      <c r="G295" s="48"/>
      <c r="H295" s="33"/>
      <c r="I295" s="33"/>
      <c r="J295" s="33"/>
      <c r="K295" s="33"/>
      <c r="L295" s="33"/>
    </row>
    <row r="296" spans="5:12" ht="15.75">
      <c r="E296" s="33"/>
      <c r="F296" s="33"/>
      <c r="G296" s="48"/>
      <c r="H296" s="33"/>
      <c r="I296" s="33"/>
      <c r="J296" s="33"/>
      <c r="K296" s="33"/>
      <c r="L296" s="33"/>
    </row>
    <row r="297" spans="5:12" ht="15.75">
      <c r="E297" s="33"/>
      <c r="F297" s="33"/>
      <c r="G297" s="48"/>
      <c r="H297" s="33"/>
      <c r="I297" s="33"/>
      <c r="J297" s="33"/>
      <c r="K297" s="33"/>
      <c r="L297" s="33"/>
    </row>
    <row r="298" spans="5:12" ht="15.75">
      <c r="E298" s="33"/>
      <c r="F298" s="33"/>
      <c r="G298" s="48"/>
      <c r="H298" s="33"/>
      <c r="I298" s="33"/>
      <c r="J298" s="33"/>
      <c r="K298" s="33"/>
      <c r="L298" s="33"/>
    </row>
    <row r="299" spans="5:12" ht="15.75">
      <c r="E299" s="33"/>
      <c r="F299" s="33"/>
      <c r="G299" s="48"/>
      <c r="H299" s="33"/>
      <c r="I299" s="33"/>
      <c r="J299" s="33"/>
      <c r="K299" s="33"/>
      <c r="L299" s="33"/>
    </row>
    <row r="300" spans="5:12" ht="15.75">
      <c r="E300" s="33"/>
      <c r="F300" s="33"/>
      <c r="G300" s="48"/>
      <c r="H300" s="33"/>
      <c r="I300" s="33"/>
      <c r="J300" s="33"/>
      <c r="K300" s="33"/>
      <c r="L300" s="33"/>
    </row>
    <row r="301" spans="5:12" ht="15.75">
      <c r="E301" s="33"/>
      <c r="F301" s="33"/>
      <c r="G301" s="48"/>
      <c r="H301" s="33"/>
      <c r="I301" s="33"/>
      <c r="J301" s="33"/>
      <c r="K301" s="33"/>
      <c r="L301" s="33"/>
    </row>
    <row r="302" spans="5:12" ht="15.75">
      <c r="E302" s="33"/>
      <c r="F302" s="33"/>
      <c r="G302" s="48"/>
      <c r="H302" s="33"/>
      <c r="I302" s="33"/>
      <c r="J302" s="33"/>
      <c r="K302" s="33"/>
      <c r="L302" s="33"/>
    </row>
    <row r="303" spans="5:12" ht="15.75">
      <c r="E303" s="33"/>
      <c r="F303" s="33"/>
      <c r="G303" s="48"/>
      <c r="H303" s="33"/>
      <c r="I303" s="33"/>
      <c r="J303" s="33"/>
      <c r="K303" s="33"/>
      <c r="L303" s="33"/>
    </row>
    <row r="304" spans="5:12" ht="15.75">
      <c r="E304" s="33"/>
      <c r="F304" s="33"/>
      <c r="G304" s="48"/>
      <c r="H304" s="33"/>
      <c r="I304" s="33"/>
      <c r="J304" s="33"/>
      <c r="K304" s="33"/>
      <c r="L304" s="33"/>
    </row>
    <row r="305" spans="5:12" ht="15.75">
      <c r="E305" s="33"/>
      <c r="F305" s="33"/>
      <c r="G305" s="48"/>
      <c r="H305" s="33"/>
      <c r="I305" s="33"/>
      <c r="J305" s="33"/>
      <c r="K305" s="33"/>
      <c r="L305" s="33"/>
    </row>
    <row r="306" spans="5:12" ht="15.75">
      <c r="E306" s="33"/>
      <c r="F306" s="33"/>
      <c r="G306" s="48"/>
      <c r="H306" s="33"/>
      <c r="I306" s="33"/>
      <c r="J306" s="33"/>
      <c r="K306" s="33"/>
      <c r="L306" s="33"/>
    </row>
    <row r="307" spans="5:12" ht="15.75">
      <c r="E307" s="33"/>
      <c r="F307" s="33"/>
      <c r="G307" s="48"/>
      <c r="H307" s="33"/>
      <c r="I307" s="33"/>
      <c r="J307" s="33"/>
      <c r="K307" s="33"/>
      <c r="L307" s="33"/>
    </row>
    <row r="308" spans="5:12" ht="15.75">
      <c r="E308" s="33"/>
      <c r="F308" s="33"/>
      <c r="G308" s="48"/>
      <c r="H308" s="33"/>
      <c r="I308" s="33"/>
      <c r="J308" s="33"/>
      <c r="K308" s="33"/>
      <c r="L308" s="33"/>
    </row>
    <row r="309" spans="5:12" ht="15.75">
      <c r="E309" s="33"/>
      <c r="F309" s="33"/>
      <c r="G309" s="48"/>
      <c r="H309" s="33"/>
      <c r="I309" s="33"/>
      <c r="J309" s="33"/>
      <c r="K309" s="33"/>
      <c r="L309" s="33"/>
    </row>
    <row r="310" spans="5:12" ht="15.75">
      <c r="E310" s="33"/>
      <c r="F310" s="33"/>
      <c r="G310" s="48"/>
      <c r="H310" s="33"/>
      <c r="I310" s="33"/>
      <c r="J310" s="33"/>
      <c r="K310" s="33"/>
      <c r="L310" s="33"/>
    </row>
    <row r="311" spans="5:12" ht="15.75">
      <c r="E311" s="33"/>
      <c r="F311" s="33"/>
      <c r="G311" s="48"/>
      <c r="H311" s="33"/>
      <c r="I311" s="33"/>
      <c r="J311" s="33"/>
      <c r="K311" s="33"/>
      <c r="L311" s="33"/>
    </row>
    <row r="312" spans="5:12" ht="15.75">
      <c r="E312" s="33"/>
      <c r="F312" s="33"/>
      <c r="G312" s="48"/>
      <c r="H312" s="33"/>
      <c r="I312" s="33"/>
      <c r="J312" s="33"/>
      <c r="K312" s="33"/>
      <c r="L312" s="33"/>
    </row>
    <row r="313" spans="5:12" ht="15.75">
      <c r="E313" s="33"/>
      <c r="F313" s="33"/>
      <c r="G313" s="48"/>
      <c r="H313" s="33"/>
      <c r="I313" s="33"/>
      <c r="J313" s="33"/>
      <c r="K313" s="33"/>
      <c r="L313" s="33"/>
    </row>
    <row r="314" spans="5:12" ht="15.75">
      <c r="E314" s="33"/>
      <c r="F314" s="33"/>
      <c r="G314" s="48"/>
      <c r="H314" s="33"/>
      <c r="I314" s="33"/>
      <c r="J314" s="33"/>
      <c r="K314" s="33"/>
      <c r="L314" s="33"/>
    </row>
    <row r="315" spans="5:12" ht="15.75">
      <c r="E315" s="33"/>
      <c r="F315" s="33"/>
      <c r="G315" s="48"/>
      <c r="H315" s="33"/>
      <c r="I315" s="33"/>
      <c r="J315" s="33"/>
      <c r="K315" s="33"/>
      <c r="L315" s="33"/>
    </row>
    <row r="316" spans="5:12" ht="15.75">
      <c r="E316" s="33"/>
      <c r="F316" s="33"/>
      <c r="G316" s="48"/>
      <c r="H316" s="33"/>
      <c r="I316" s="33"/>
      <c r="J316" s="33"/>
      <c r="K316" s="33"/>
      <c r="L316" s="33"/>
    </row>
    <row r="317" spans="5:12" ht="15.75">
      <c r="E317" s="33"/>
      <c r="F317" s="33"/>
      <c r="G317" s="48"/>
      <c r="H317" s="33"/>
      <c r="I317" s="33"/>
      <c r="J317" s="33"/>
      <c r="K317" s="33"/>
      <c r="L317" s="33"/>
    </row>
    <row r="318" spans="5:12" ht="15.75">
      <c r="E318" s="33"/>
      <c r="F318" s="33"/>
      <c r="G318" s="48"/>
      <c r="H318" s="33"/>
      <c r="I318" s="33"/>
      <c r="J318" s="33"/>
      <c r="K318" s="33"/>
      <c r="L318" s="33"/>
    </row>
    <row r="319" spans="5:12" ht="15.75">
      <c r="E319" s="33"/>
      <c r="F319" s="33"/>
      <c r="G319" s="48"/>
      <c r="H319" s="33"/>
      <c r="I319" s="33"/>
      <c r="J319" s="33"/>
      <c r="K319" s="33"/>
      <c r="L319" s="33"/>
    </row>
    <row r="320" spans="5:12" ht="15.75">
      <c r="E320" s="33"/>
      <c r="F320" s="33"/>
      <c r="G320" s="48"/>
      <c r="H320" s="33"/>
      <c r="I320" s="33"/>
      <c r="J320" s="33"/>
      <c r="K320" s="33"/>
      <c r="L320" s="33"/>
    </row>
    <row r="321" spans="5:12" ht="15.75">
      <c r="E321" s="33"/>
      <c r="F321" s="33"/>
      <c r="G321" s="48"/>
      <c r="H321" s="33"/>
      <c r="I321" s="33"/>
      <c r="J321" s="33"/>
      <c r="K321" s="33"/>
      <c r="L321" s="33"/>
    </row>
    <row r="322" spans="5:12" ht="15.75">
      <c r="E322" s="33"/>
      <c r="F322" s="33"/>
      <c r="G322" s="48"/>
      <c r="H322" s="33"/>
      <c r="I322" s="33"/>
      <c r="J322" s="33"/>
      <c r="K322" s="33"/>
      <c r="L322" s="33"/>
    </row>
    <row r="323" spans="5:12" ht="15.75">
      <c r="E323" s="33"/>
      <c r="F323" s="33"/>
      <c r="G323" s="48"/>
      <c r="H323" s="33"/>
      <c r="I323" s="33"/>
      <c r="J323" s="33"/>
      <c r="K323" s="33"/>
      <c r="L323" s="33"/>
    </row>
    <row r="324" spans="5:12" ht="15.75">
      <c r="E324" s="33"/>
      <c r="F324" s="33"/>
      <c r="G324" s="48"/>
      <c r="H324" s="33"/>
      <c r="I324" s="33"/>
      <c r="J324" s="33"/>
      <c r="K324" s="33"/>
      <c r="L324" s="33"/>
    </row>
    <row r="325" spans="5:12" ht="15.75">
      <c r="E325" s="33"/>
      <c r="F325" s="33"/>
      <c r="G325" s="48"/>
      <c r="H325" s="33"/>
      <c r="I325" s="33"/>
      <c r="J325" s="33"/>
      <c r="K325" s="33"/>
      <c r="L325" s="33"/>
    </row>
    <row r="326" spans="5:12" ht="15.75">
      <c r="E326" s="33"/>
      <c r="F326" s="33"/>
      <c r="G326" s="48"/>
      <c r="H326" s="33"/>
      <c r="I326" s="33"/>
      <c r="J326" s="33"/>
      <c r="K326" s="33"/>
      <c r="L326" s="33"/>
    </row>
    <row r="327" spans="5:12" ht="15.75">
      <c r="E327" s="33"/>
      <c r="F327" s="33"/>
      <c r="G327" s="48"/>
      <c r="H327" s="33"/>
      <c r="I327" s="33"/>
      <c r="J327" s="33"/>
      <c r="K327" s="33"/>
      <c r="L327" s="33"/>
    </row>
    <row r="328" spans="5:12" ht="15.75">
      <c r="E328" s="33"/>
      <c r="F328" s="33"/>
      <c r="G328" s="48"/>
      <c r="H328" s="33"/>
      <c r="I328" s="33"/>
      <c r="J328" s="33"/>
      <c r="K328" s="33"/>
      <c r="L328" s="33"/>
    </row>
    <row r="329" spans="5:12" ht="15.75">
      <c r="E329" s="33"/>
      <c r="F329" s="33"/>
      <c r="G329" s="48"/>
      <c r="H329" s="33"/>
      <c r="I329" s="33"/>
      <c r="J329" s="33"/>
      <c r="K329" s="33"/>
      <c r="L329" s="33"/>
    </row>
    <row r="330" spans="5:12" ht="15.75">
      <c r="E330" s="33"/>
      <c r="F330" s="33"/>
      <c r="G330" s="48"/>
      <c r="H330" s="33"/>
      <c r="I330" s="33"/>
      <c r="J330" s="33"/>
      <c r="K330" s="33"/>
      <c r="L330" s="33"/>
    </row>
    <row r="331" spans="5:12" ht="15.75">
      <c r="E331" s="33"/>
      <c r="F331" s="33"/>
      <c r="G331" s="48"/>
      <c r="H331" s="33"/>
      <c r="I331" s="33"/>
      <c r="J331" s="33"/>
      <c r="K331" s="33"/>
      <c r="L331" s="33"/>
    </row>
    <row r="332" spans="5:12" ht="15.75">
      <c r="E332" s="33"/>
      <c r="F332" s="33"/>
      <c r="G332" s="48"/>
      <c r="H332" s="33"/>
      <c r="I332" s="33"/>
      <c r="J332" s="33"/>
      <c r="K332" s="33"/>
      <c r="L332" s="33"/>
    </row>
    <row r="333" spans="5:12" ht="15.75">
      <c r="E333" s="33"/>
      <c r="F333" s="33"/>
      <c r="G333" s="48"/>
      <c r="H333" s="33"/>
      <c r="I333" s="33"/>
      <c r="J333" s="33"/>
      <c r="K333" s="33"/>
      <c r="L333" s="33"/>
    </row>
    <row r="334" spans="5:12" ht="15.75">
      <c r="E334" s="33"/>
      <c r="F334" s="33"/>
      <c r="G334" s="48"/>
      <c r="H334" s="33"/>
      <c r="I334" s="33"/>
      <c r="J334" s="33"/>
      <c r="K334" s="33"/>
      <c r="L334" s="33"/>
    </row>
    <row r="335" spans="5:12" ht="15.75">
      <c r="E335" s="33"/>
      <c r="F335" s="33"/>
      <c r="G335" s="48"/>
      <c r="H335" s="33"/>
      <c r="I335" s="33"/>
      <c r="J335" s="33"/>
      <c r="K335" s="33"/>
      <c r="L335" s="33"/>
    </row>
    <row r="336" spans="5:12" ht="15.75">
      <c r="E336" s="33"/>
      <c r="F336" s="33"/>
      <c r="G336" s="48"/>
      <c r="H336" s="33"/>
      <c r="I336" s="33"/>
      <c r="J336" s="33"/>
      <c r="K336" s="33"/>
      <c r="L336" s="33"/>
    </row>
    <row r="337" spans="5:12" ht="15.75">
      <c r="E337" s="33"/>
      <c r="F337" s="33"/>
      <c r="G337" s="48"/>
      <c r="H337" s="33"/>
      <c r="I337" s="33"/>
      <c r="J337" s="33"/>
      <c r="K337" s="33"/>
      <c r="L337" s="33"/>
    </row>
    <row r="338" spans="5:12" ht="15.75">
      <c r="E338" s="33"/>
      <c r="F338" s="33"/>
      <c r="G338" s="48"/>
      <c r="H338" s="33"/>
      <c r="I338" s="33"/>
      <c r="J338" s="33"/>
      <c r="K338" s="33"/>
      <c r="L338" s="33"/>
    </row>
    <row r="339" spans="5:12" ht="15.75">
      <c r="E339" s="33"/>
      <c r="F339" s="33"/>
      <c r="G339" s="48"/>
      <c r="H339" s="33"/>
      <c r="I339" s="33"/>
      <c r="J339" s="33"/>
      <c r="K339" s="33"/>
      <c r="L339" s="33"/>
    </row>
    <row r="340" spans="5:12" ht="15.75">
      <c r="E340" s="33"/>
      <c r="F340" s="33"/>
      <c r="G340" s="48"/>
      <c r="H340" s="33"/>
      <c r="I340" s="33"/>
      <c r="J340" s="33"/>
      <c r="K340" s="33"/>
      <c r="L340" s="33"/>
    </row>
    <row r="341" spans="5:12" ht="15.75">
      <c r="E341" s="33"/>
      <c r="F341" s="33"/>
      <c r="G341" s="48"/>
      <c r="H341" s="33"/>
      <c r="I341" s="33"/>
      <c r="J341" s="33"/>
      <c r="K341" s="33"/>
      <c r="L341" s="33"/>
    </row>
    <row r="342" spans="5:12" ht="15.75">
      <c r="E342" s="33"/>
      <c r="F342" s="33"/>
      <c r="G342" s="48"/>
      <c r="H342" s="33"/>
      <c r="I342" s="33"/>
      <c r="J342" s="33"/>
      <c r="K342" s="33"/>
      <c r="L342" s="33"/>
    </row>
    <row r="343" spans="5:12" ht="15.75">
      <c r="E343" s="33"/>
      <c r="F343" s="33"/>
      <c r="G343" s="48"/>
      <c r="H343" s="33"/>
      <c r="I343" s="33"/>
      <c r="J343" s="33"/>
      <c r="K343" s="33"/>
      <c r="L343" s="33"/>
    </row>
    <row r="344" spans="5:12" ht="15.75">
      <c r="E344" s="33"/>
      <c r="F344" s="33"/>
      <c r="G344" s="48"/>
      <c r="H344" s="33"/>
      <c r="I344" s="33"/>
      <c r="J344" s="33"/>
      <c r="K344" s="33"/>
      <c r="L344" s="33"/>
    </row>
    <row r="345" spans="5:12" ht="15.75">
      <c r="E345" s="33"/>
      <c r="F345" s="33"/>
      <c r="G345" s="48"/>
      <c r="H345" s="33"/>
      <c r="I345" s="33"/>
      <c r="J345" s="33"/>
      <c r="K345" s="33"/>
      <c r="L345" s="33"/>
    </row>
    <row r="346" spans="5:12" ht="15.75">
      <c r="E346" s="33"/>
      <c r="F346" s="33"/>
      <c r="G346" s="48"/>
      <c r="H346" s="33"/>
      <c r="I346" s="33"/>
      <c r="J346" s="33"/>
      <c r="K346" s="33"/>
      <c r="L346" s="33"/>
    </row>
    <row r="347" spans="5:12" ht="15.75">
      <c r="E347" s="33"/>
      <c r="F347" s="33"/>
      <c r="G347" s="48"/>
      <c r="H347" s="33"/>
      <c r="I347" s="33"/>
      <c r="J347" s="33"/>
      <c r="K347" s="33"/>
      <c r="L347" s="33"/>
    </row>
    <row r="348" spans="5:12" ht="15.75">
      <c r="E348" s="33"/>
      <c r="F348" s="33"/>
      <c r="G348" s="48"/>
      <c r="H348" s="33"/>
      <c r="I348" s="33"/>
      <c r="J348" s="33"/>
      <c r="K348" s="33"/>
      <c r="L348" s="33"/>
    </row>
    <row r="349" spans="5:12" ht="15.75">
      <c r="E349" s="33"/>
      <c r="F349" s="33"/>
      <c r="G349" s="48"/>
      <c r="H349" s="33"/>
      <c r="I349" s="33"/>
      <c r="J349" s="33"/>
      <c r="K349" s="33"/>
      <c r="L349" s="33"/>
    </row>
    <row r="350" spans="5:12" ht="15.75">
      <c r="E350" s="33"/>
      <c r="F350" s="33"/>
      <c r="G350" s="48"/>
      <c r="H350" s="33"/>
      <c r="I350" s="33"/>
      <c r="J350" s="33"/>
      <c r="K350" s="33"/>
      <c r="L350" s="33"/>
    </row>
    <row r="351" spans="5:12" ht="15.75">
      <c r="E351" s="33"/>
      <c r="F351" s="33"/>
      <c r="G351" s="48"/>
      <c r="H351" s="33"/>
      <c r="I351" s="33"/>
      <c r="J351" s="33"/>
      <c r="K351" s="33"/>
      <c r="L351" s="33"/>
    </row>
    <row r="352" spans="5:12" ht="15.75">
      <c r="E352" s="33"/>
      <c r="F352" s="33"/>
      <c r="G352" s="48"/>
      <c r="H352" s="33"/>
      <c r="I352" s="33"/>
      <c r="J352" s="33"/>
      <c r="K352" s="33"/>
      <c r="L352" s="33"/>
    </row>
    <row r="353" spans="5:12" ht="15.75">
      <c r="E353" s="33"/>
      <c r="F353" s="33"/>
      <c r="G353" s="48"/>
      <c r="H353" s="33"/>
      <c r="I353" s="33"/>
      <c r="J353" s="33"/>
      <c r="K353" s="33"/>
      <c r="L353" s="33"/>
    </row>
    <row r="354" spans="5:12" ht="15.75">
      <c r="E354" s="33"/>
      <c r="F354" s="33"/>
      <c r="G354" s="48"/>
      <c r="H354" s="33"/>
      <c r="I354" s="33"/>
      <c r="J354" s="33"/>
      <c r="K354" s="33"/>
      <c r="L354" s="33"/>
    </row>
    <row r="355" spans="5:12" ht="15.75">
      <c r="E355" s="33"/>
      <c r="F355" s="33"/>
      <c r="G355" s="48"/>
      <c r="H355" s="33"/>
      <c r="I355" s="33"/>
      <c r="J355" s="33"/>
      <c r="K355" s="33"/>
      <c r="L355" s="33"/>
    </row>
    <row r="356" spans="5:12" ht="15.75">
      <c r="E356" s="33"/>
      <c r="F356" s="33"/>
      <c r="G356" s="48"/>
      <c r="H356" s="33"/>
      <c r="I356" s="33"/>
      <c r="J356" s="33"/>
      <c r="K356" s="33"/>
      <c r="L356" s="33"/>
    </row>
    <row r="357" spans="5:12" ht="15.75">
      <c r="E357" s="33"/>
      <c r="F357" s="33"/>
      <c r="G357" s="48"/>
      <c r="H357" s="33"/>
      <c r="I357" s="33"/>
      <c r="J357" s="33"/>
      <c r="K357" s="33"/>
      <c r="L357" s="33"/>
    </row>
    <row r="358" spans="5:12" ht="15.75">
      <c r="E358" s="33"/>
      <c r="F358" s="33"/>
      <c r="G358" s="48"/>
      <c r="H358" s="33"/>
      <c r="I358" s="33"/>
      <c r="J358" s="33"/>
      <c r="K358" s="33"/>
      <c r="L358" s="33"/>
    </row>
    <row r="359" spans="5:12" ht="15.75">
      <c r="E359" s="33"/>
      <c r="F359" s="33"/>
      <c r="G359" s="48"/>
      <c r="H359" s="33"/>
      <c r="I359" s="33"/>
      <c r="J359" s="33"/>
      <c r="K359" s="33"/>
      <c r="L359" s="33"/>
    </row>
    <row r="360" spans="5:12" ht="15.75">
      <c r="E360" s="33"/>
      <c r="F360" s="33"/>
      <c r="G360" s="48"/>
      <c r="H360" s="33"/>
      <c r="I360" s="33"/>
      <c r="J360" s="33"/>
      <c r="K360" s="33"/>
      <c r="L360" s="33"/>
    </row>
    <row r="361" spans="5:12" ht="15.75">
      <c r="E361" s="33"/>
      <c r="F361" s="33"/>
      <c r="G361" s="48"/>
      <c r="H361" s="33"/>
      <c r="I361" s="33"/>
      <c r="J361" s="33"/>
      <c r="K361" s="33"/>
      <c r="L361" s="33"/>
    </row>
    <row r="362" spans="5:12" ht="15.75">
      <c r="E362" s="33"/>
      <c r="F362" s="33"/>
      <c r="G362" s="48"/>
      <c r="H362" s="33"/>
      <c r="I362" s="33"/>
      <c r="J362" s="33"/>
      <c r="K362" s="33"/>
      <c r="L362" s="33"/>
    </row>
    <row r="363" spans="5:12" ht="15.75">
      <c r="E363" s="33"/>
      <c r="F363" s="33"/>
      <c r="G363" s="48"/>
      <c r="H363" s="33"/>
      <c r="I363" s="33"/>
      <c r="J363" s="33"/>
      <c r="K363" s="33"/>
      <c r="L363" s="33"/>
    </row>
    <row r="364" spans="5:12" ht="15.75">
      <c r="E364" s="33"/>
      <c r="F364" s="33"/>
      <c r="G364" s="48"/>
      <c r="H364" s="33"/>
      <c r="I364" s="33"/>
      <c r="J364" s="33"/>
      <c r="K364" s="33"/>
      <c r="L364" s="33"/>
    </row>
    <row r="365" spans="5:12" ht="15.75">
      <c r="E365" s="33"/>
      <c r="F365" s="33"/>
      <c r="G365" s="48"/>
      <c r="H365" s="33"/>
      <c r="I365" s="33"/>
      <c r="J365" s="33"/>
      <c r="K365" s="33"/>
      <c r="L365" s="33"/>
    </row>
    <row r="366" spans="5:12" ht="15.75">
      <c r="E366" s="33"/>
      <c r="F366" s="33"/>
      <c r="G366" s="48"/>
      <c r="H366" s="33"/>
      <c r="I366" s="33"/>
      <c r="J366" s="33"/>
      <c r="K366" s="33"/>
      <c r="L366" s="33"/>
    </row>
    <row r="367" spans="5:12" ht="15.75">
      <c r="E367" s="33"/>
      <c r="F367" s="33"/>
      <c r="G367" s="48"/>
      <c r="H367" s="33"/>
      <c r="I367" s="33"/>
      <c r="J367" s="33"/>
      <c r="K367" s="33"/>
      <c r="L367" s="33"/>
    </row>
    <row r="368" spans="5:12" ht="15.75">
      <c r="E368" s="33"/>
      <c r="F368" s="33"/>
      <c r="G368" s="48"/>
      <c r="H368" s="33"/>
      <c r="I368" s="33"/>
      <c r="J368" s="33"/>
      <c r="K368" s="33"/>
      <c r="L368" s="33"/>
    </row>
    <row r="369" spans="5:12" ht="15.75">
      <c r="E369" s="33"/>
      <c r="F369" s="33"/>
      <c r="G369" s="48"/>
      <c r="H369" s="33"/>
      <c r="I369" s="33"/>
      <c r="J369" s="33"/>
      <c r="K369" s="33"/>
      <c r="L369" s="33"/>
    </row>
    <row r="370" spans="5:12" ht="15.75">
      <c r="E370" s="33"/>
      <c r="F370" s="33"/>
      <c r="G370" s="48"/>
      <c r="H370" s="33"/>
      <c r="I370" s="33"/>
      <c r="J370" s="33"/>
      <c r="K370" s="33"/>
      <c r="L370" s="33"/>
    </row>
    <row r="371" spans="5:12" ht="15.75">
      <c r="E371" s="33"/>
      <c r="F371" s="33"/>
      <c r="G371" s="48"/>
      <c r="H371" s="33"/>
      <c r="I371" s="33"/>
      <c r="J371" s="33"/>
      <c r="K371" s="33"/>
      <c r="L371" s="33"/>
    </row>
    <row r="372" spans="5:12" ht="15.75">
      <c r="E372" s="33"/>
      <c r="F372" s="33"/>
      <c r="G372" s="48"/>
      <c r="H372" s="33"/>
      <c r="I372" s="33"/>
      <c r="J372" s="33"/>
      <c r="K372" s="33"/>
      <c r="L372" s="33"/>
    </row>
    <row r="373" spans="5:12" ht="15.75">
      <c r="E373" s="33"/>
      <c r="F373" s="33"/>
      <c r="G373" s="48"/>
      <c r="H373" s="33"/>
      <c r="I373" s="33"/>
      <c r="J373" s="33"/>
      <c r="K373" s="33"/>
      <c r="L373" s="33"/>
    </row>
    <row r="374" spans="5:12" ht="15.75">
      <c r="E374" s="33"/>
      <c r="F374" s="33"/>
      <c r="G374" s="48"/>
      <c r="H374" s="33"/>
      <c r="I374" s="33"/>
      <c r="J374" s="33"/>
      <c r="K374" s="33"/>
      <c r="L374" s="33"/>
    </row>
    <row r="375" spans="5:12" ht="15.75">
      <c r="E375" s="33"/>
      <c r="F375" s="33"/>
      <c r="G375" s="48"/>
      <c r="H375" s="33"/>
      <c r="I375" s="33"/>
      <c r="J375" s="33"/>
      <c r="K375" s="33"/>
      <c r="L375" s="33"/>
    </row>
    <row r="376" spans="5:12" ht="15.75">
      <c r="E376" s="33"/>
      <c r="F376" s="33"/>
      <c r="G376" s="48"/>
      <c r="H376" s="33"/>
      <c r="I376" s="33"/>
      <c r="J376" s="33"/>
      <c r="K376" s="33"/>
      <c r="L376" s="33"/>
    </row>
    <row r="377" spans="5:12" ht="15.75">
      <c r="E377" s="33"/>
      <c r="F377" s="33"/>
      <c r="G377" s="48"/>
      <c r="H377" s="33"/>
      <c r="I377" s="33"/>
      <c r="J377" s="33"/>
      <c r="K377" s="33"/>
      <c r="L377" s="33"/>
    </row>
    <row r="378" spans="5:12" ht="15.75">
      <c r="E378" s="33"/>
      <c r="F378" s="33"/>
      <c r="G378" s="48"/>
      <c r="H378" s="33"/>
      <c r="I378" s="33"/>
      <c r="J378" s="33"/>
      <c r="K378" s="33"/>
      <c r="L378" s="33"/>
    </row>
    <row r="379" spans="5:12" ht="15.75">
      <c r="E379" s="33"/>
      <c r="F379" s="33"/>
      <c r="G379" s="48"/>
      <c r="H379" s="33"/>
      <c r="I379" s="33"/>
      <c r="J379" s="33"/>
      <c r="K379" s="33"/>
      <c r="L379" s="33"/>
    </row>
    <row r="380" spans="5:12" ht="15.75">
      <c r="E380" s="33"/>
      <c r="F380" s="33"/>
      <c r="G380" s="48"/>
      <c r="H380" s="33"/>
      <c r="I380" s="33"/>
      <c r="J380" s="33"/>
      <c r="K380" s="33"/>
      <c r="L380" s="33"/>
    </row>
    <row r="381" spans="5:12" ht="15.75">
      <c r="E381" s="33"/>
      <c r="F381" s="33"/>
      <c r="G381" s="48"/>
      <c r="H381" s="33"/>
      <c r="I381" s="33"/>
      <c r="J381" s="33"/>
      <c r="K381" s="33"/>
      <c r="L381" s="33"/>
    </row>
    <row r="382" spans="5:12" ht="15.75">
      <c r="E382" s="33"/>
      <c r="F382" s="33"/>
      <c r="G382" s="48"/>
      <c r="H382" s="33"/>
      <c r="I382" s="33"/>
      <c r="J382" s="33"/>
      <c r="K382" s="33"/>
      <c r="L382" s="33"/>
    </row>
    <row r="383" spans="5:12" ht="15.75">
      <c r="E383" s="33"/>
      <c r="F383" s="33"/>
      <c r="G383" s="48"/>
      <c r="H383" s="33"/>
      <c r="I383" s="33"/>
      <c r="J383" s="33"/>
      <c r="K383" s="33"/>
      <c r="L383" s="33"/>
    </row>
    <row r="384" spans="5:12" ht="15.75">
      <c r="E384" s="33"/>
      <c r="F384" s="33"/>
      <c r="G384" s="48"/>
      <c r="H384" s="33"/>
      <c r="I384" s="33"/>
      <c r="J384" s="33"/>
      <c r="K384" s="33"/>
      <c r="L384" s="33"/>
    </row>
    <row r="385" spans="5:12" ht="15.75">
      <c r="E385" s="33"/>
      <c r="F385" s="33"/>
      <c r="G385" s="48"/>
      <c r="H385" s="33"/>
      <c r="I385" s="33"/>
      <c r="J385" s="33"/>
      <c r="K385" s="33"/>
      <c r="L385" s="33"/>
    </row>
    <row r="386" spans="5:12" ht="15.75">
      <c r="E386" s="33"/>
      <c r="F386" s="33"/>
      <c r="G386" s="48"/>
      <c r="H386" s="33"/>
      <c r="I386" s="33"/>
      <c r="J386" s="33"/>
      <c r="K386" s="33"/>
      <c r="L386" s="33"/>
    </row>
    <row r="387" spans="5:12" ht="15.75">
      <c r="E387" s="33"/>
      <c r="F387" s="33"/>
      <c r="G387" s="48"/>
      <c r="H387" s="33"/>
      <c r="I387" s="33"/>
      <c r="J387" s="33"/>
      <c r="K387" s="33"/>
      <c r="L387" s="33"/>
    </row>
    <row r="388" spans="5:12" ht="15.75">
      <c r="E388" s="33"/>
      <c r="F388" s="33"/>
      <c r="G388" s="48"/>
      <c r="H388" s="33"/>
      <c r="I388" s="33"/>
      <c r="J388" s="33"/>
      <c r="K388" s="33"/>
      <c r="L388" s="33"/>
    </row>
    <row r="389" spans="5:12" ht="15.75">
      <c r="E389" s="33"/>
      <c r="F389" s="33"/>
      <c r="G389" s="48"/>
      <c r="H389" s="33"/>
      <c r="I389" s="33"/>
      <c r="J389" s="33"/>
      <c r="K389" s="33"/>
      <c r="L389" s="33"/>
    </row>
    <row r="390" spans="5:12" ht="15.75">
      <c r="E390" s="33"/>
      <c r="F390" s="33"/>
      <c r="G390" s="48"/>
      <c r="H390" s="33"/>
      <c r="I390" s="33"/>
      <c r="J390" s="33"/>
      <c r="K390" s="33"/>
      <c r="L390" s="33"/>
    </row>
    <row r="391" spans="5:12" ht="15.75">
      <c r="E391" s="33"/>
      <c r="F391" s="33"/>
      <c r="G391" s="48"/>
      <c r="H391" s="33"/>
      <c r="I391" s="33"/>
      <c r="J391" s="33"/>
      <c r="K391" s="33"/>
      <c r="L391" s="33"/>
    </row>
    <row r="392" spans="5:12" ht="15.75">
      <c r="E392" s="33"/>
      <c r="F392" s="33"/>
      <c r="G392" s="48"/>
      <c r="H392" s="33"/>
      <c r="I392" s="33"/>
      <c r="J392" s="33"/>
      <c r="K392" s="33"/>
      <c r="L392" s="33"/>
    </row>
    <row r="393" spans="5:12" ht="15.75">
      <c r="E393" s="33"/>
      <c r="F393" s="33"/>
      <c r="G393" s="48"/>
      <c r="H393" s="33"/>
      <c r="I393" s="33"/>
      <c r="J393" s="33"/>
      <c r="K393" s="33"/>
      <c r="L393" s="33"/>
    </row>
    <row r="394" spans="5:12" ht="15.75">
      <c r="E394" s="33"/>
      <c r="F394" s="33"/>
      <c r="G394" s="48"/>
      <c r="H394" s="33"/>
      <c r="I394" s="33"/>
      <c r="J394" s="33"/>
      <c r="K394" s="33"/>
      <c r="L394" s="33"/>
    </row>
    <row r="395" spans="5:12" ht="15.75">
      <c r="E395" s="33"/>
      <c r="F395" s="33"/>
      <c r="G395" s="48"/>
      <c r="H395" s="33"/>
      <c r="I395" s="33"/>
      <c r="J395" s="33"/>
      <c r="K395" s="33"/>
      <c r="L395" s="33"/>
    </row>
    <row r="396" spans="5:12" ht="15.75">
      <c r="E396" s="33"/>
      <c r="F396" s="33"/>
      <c r="G396" s="48"/>
      <c r="H396" s="33"/>
      <c r="I396" s="33"/>
      <c r="J396" s="33"/>
      <c r="K396" s="33"/>
      <c r="L396" s="33"/>
    </row>
    <row r="397" spans="5:12" ht="15.75">
      <c r="E397" s="33"/>
      <c r="F397" s="33"/>
      <c r="G397" s="48"/>
      <c r="H397" s="33"/>
      <c r="I397" s="33"/>
      <c r="J397" s="33"/>
      <c r="K397" s="33"/>
      <c r="L397" s="33"/>
    </row>
    <row r="398" spans="5:12" ht="15.75">
      <c r="E398" s="33"/>
      <c r="F398" s="33"/>
      <c r="G398" s="48"/>
      <c r="H398" s="33"/>
      <c r="I398" s="33"/>
      <c r="J398" s="33"/>
      <c r="K398" s="33"/>
      <c r="L398" s="33"/>
    </row>
    <row r="399" spans="5:12" ht="15.75">
      <c r="E399" s="33"/>
      <c r="F399" s="33"/>
      <c r="G399" s="48"/>
      <c r="H399" s="33"/>
      <c r="I399" s="33"/>
      <c r="J399" s="33"/>
      <c r="K399" s="33"/>
      <c r="L399" s="33"/>
    </row>
    <row r="400" spans="5:12" ht="15.75">
      <c r="E400" s="33"/>
      <c r="F400" s="33"/>
      <c r="G400" s="48"/>
      <c r="H400" s="33"/>
      <c r="I400" s="33"/>
      <c r="J400" s="33"/>
      <c r="K400" s="33"/>
      <c r="L400" s="33"/>
    </row>
    <row r="401" spans="5:12" ht="15.75">
      <c r="E401" s="33"/>
      <c r="F401" s="33"/>
      <c r="G401" s="48"/>
      <c r="H401" s="33"/>
      <c r="I401" s="33"/>
      <c r="J401" s="33"/>
      <c r="K401" s="33"/>
      <c r="L401" s="33"/>
    </row>
    <row r="402" spans="5:12" ht="15.75">
      <c r="E402" s="33"/>
      <c r="F402" s="33"/>
      <c r="G402" s="48"/>
      <c r="H402" s="33"/>
      <c r="I402" s="33"/>
      <c r="J402" s="33"/>
      <c r="K402" s="33"/>
      <c r="L402" s="33"/>
    </row>
    <row r="403" spans="5:12" ht="15.75">
      <c r="E403" s="33"/>
      <c r="F403" s="33"/>
      <c r="G403" s="48"/>
      <c r="H403" s="33"/>
      <c r="I403" s="33"/>
      <c r="J403" s="33"/>
      <c r="K403" s="33"/>
      <c r="L403" s="33"/>
    </row>
    <row r="404" spans="5:12" ht="15.75">
      <c r="E404" s="33"/>
      <c r="F404" s="33"/>
      <c r="G404" s="48"/>
      <c r="H404" s="33"/>
      <c r="I404" s="33"/>
      <c r="J404" s="33"/>
      <c r="K404" s="33"/>
      <c r="L404" s="33"/>
    </row>
    <row r="405" spans="5:12" ht="15.75">
      <c r="E405" s="33"/>
      <c r="F405" s="33"/>
      <c r="G405" s="48"/>
      <c r="H405" s="33"/>
      <c r="I405" s="33"/>
      <c r="J405" s="33"/>
      <c r="K405" s="33"/>
      <c r="L405" s="33"/>
    </row>
    <row r="406" spans="5:12" ht="15.75">
      <c r="E406" s="33"/>
      <c r="F406" s="33"/>
      <c r="G406" s="48"/>
      <c r="H406" s="33"/>
      <c r="I406" s="33"/>
      <c r="J406" s="33"/>
      <c r="K406" s="33"/>
      <c r="L406" s="33"/>
    </row>
    <row r="407" spans="5:12" ht="15.75">
      <c r="E407" s="33"/>
      <c r="F407" s="33"/>
      <c r="G407" s="48"/>
      <c r="H407" s="33"/>
      <c r="I407" s="33"/>
      <c r="J407" s="33"/>
      <c r="K407" s="33"/>
      <c r="L407" s="33"/>
    </row>
    <row r="408" spans="5:12" ht="15.75">
      <c r="E408" s="33"/>
      <c r="F408" s="33"/>
      <c r="G408" s="48"/>
      <c r="H408" s="33"/>
      <c r="I408" s="33"/>
      <c r="J408" s="33"/>
      <c r="K408" s="33"/>
      <c r="L408" s="33"/>
    </row>
    <row r="409" spans="5:12" ht="15.75">
      <c r="E409" s="33"/>
      <c r="F409" s="33"/>
      <c r="G409" s="48"/>
      <c r="H409" s="33"/>
      <c r="I409" s="33"/>
      <c r="J409" s="33"/>
      <c r="K409" s="33"/>
      <c r="L409" s="33"/>
    </row>
    <row r="410" spans="5:12" ht="15.75">
      <c r="E410" s="33"/>
      <c r="F410" s="33"/>
      <c r="G410" s="48"/>
      <c r="H410" s="33"/>
      <c r="I410" s="33"/>
      <c r="J410" s="33"/>
      <c r="K410" s="33"/>
      <c r="L410" s="33"/>
    </row>
    <row r="411" spans="5:12" ht="15.75">
      <c r="E411" s="33"/>
      <c r="F411" s="33"/>
      <c r="G411" s="48"/>
      <c r="H411" s="33"/>
      <c r="I411" s="33"/>
      <c r="J411" s="33"/>
      <c r="K411" s="33"/>
      <c r="L411" s="33"/>
    </row>
    <row r="412" spans="5:12" ht="15.75">
      <c r="E412" s="33"/>
      <c r="F412" s="33"/>
      <c r="G412" s="48"/>
      <c r="H412" s="33"/>
      <c r="I412" s="33"/>
      <c r="J412" s="33"/>
      <c r="K412" s="33"/>
      <c r="L412" s="33"/>
    </row>
    <row r="413" spans="5:12" ht="15.75">
      <c r="E413" s="33"/>
      <c r="F413" s="33"/>
      <c r="G413" s="48"/>
      <c r="H413" s="33"/>
      <c r="I413" s="33"/>
      <c r="J413" s="33"/>
      <c r="K413" s="33"/>
      <c r="L413" s="33"/>
    </row>
    <row r="414" spans="5:12" ht="15.75">
      <c r="E414" s="33"/>
      <c r="F414" s="33"/>
      <c r="G414" s="48"/>
      <c r="H414" s="33"/>
      <c r="I414" s="33"/>
      <c r="J414" s="33"/>
      <c r="K414" s="33"/>
      <c r="L414" s="33"/>
    </row>
    <row r="415" spans="5:12" ht="15.75">
      <c r="E415" s="33"/>
      <c r="F415" s="33"/>
      <c r="G415" s="48"/>
      <c r="H415" s="33"/>
      <c r="I415" s="33"/>
      <c r="J415" s="33"/>
      <c r="K415" s="33"/>
      <c r="L415" s="33"/>
    </row>
    <row r="416" spans="5:12" ht="15.75">
      <c r="E416" s="33"/>
      <c r="F416" s="33"/>
      <c r="G416" s="48"/>
      <c r="H416" s="33"/>
      <c r="I416" s="33"/>
      <c r="J416" s="33"/>
      <c r="K416" s="33"/>
      <c r="L416" s="33"/>
    </row>
    <row r="417" spans="5:12" ht="15.75">
      <c r="E417" s="33"/>
      <c r="F417" s="33"/>
      <c r="G417" s="48"/>
      <c r="H417" s="33"/>
      <c r="I417" s="33"/>
      <c r="J417" s="33"/>
      <c r="K417" s="33"/>
      <c r="L417" s="33"/>
    </row>
    <row r="418" spans="5:12" ht="15.75">
      <c r="E418" s="33"/>
      <c r="F418" s="33"/>
      <c r="G418" s="48"/>
      <c r="H418" s="33"/>
      <c r="I418" s="33"/>
      <c r="J418" s="33"/>
      <c r="K418" s="33"/>
      <c r="L418" s="33"/>
    </row>
    <row r="419" spans="5:12" ht="15.75">
      <c r="E419" s="33"/>
      <c r="F419" s="33"/>
      <c r="G419" s="48"/>
      <c r="H419" s="33"/>
      <c r="I419" s="33"/>
      <c r="J419" s="33"/>
      <c r="K419" s="33"/>
      <c r="L419" s="33"/>
    </row>
    <row r="420" spans="5:12" ht="15.75">
      <c r="E420" s="33"/>
      <c r="F420" s="33"/>
      <c r="G420" s="48"/>
      <c r="H420" s="33"/>
      <c r="I420" s="33"/>
      <c r="J420" s="33"/>
      <c r="K420" s="33"/>
      <c r="L420" s="33"/>
    </row>
    <row r="421" spans="5:12" ht="15.75">
      <c r="E421" s="33"/>
      <c r="F421" s="33"/>
      <c r="G421" s="48"/>
      <c r="H421" s="33"/>
      <c r="I421" s="33"/>
      <c r="J421" s="33"/>
      <c r="K421" s="33"/>
      <c r="L421" s="33"/>
    </row>
    <row r="422" spans="5:12" ht="15.75">
      <c r="E422" s="33"/>
      <c r="F422" s="33"/>
      <c r="G422" s="48"/>
      <c r="H422" s="33"/>
      <c r="I422" s="33"/>
      <c r="J422" s="33"/>
      <c r="K422" s="33"/>
      <c r="L422" s="33"/>
    </row>
    <row r="423" spans="5:12" ht="15.75">
      <c r="E423" s="33"/>
      <c r="F423" s="33"/>
      <c r="G423" s="48"/>
      <c r="H423" s="33"/>
      <c r="I423" s="33"/>
      <c r="J423" s="33"/>
      <c r="K423" s="33"/>
      <c r="L423" s="33"/>
    </row>
    <row r="424" spans="5:12" ht="15.75">
      <c r="E424" s="33"/>
      <c r="F424" s="33"/>
      <c r="G424" s="48"/>
      <c r="H424" s="33"/>
      <c r="I424" s="33"/>
      <c r="J424" s="33"/>
      <c r="K424" s="33"/>
      <c r="L424" s="33"/>
    </row>
    <row r="425" spans="5:12" ht="15.75">
      <c r="E425" s="33"/>
      <c r="F425" s="33"/>
      <c r="G425" s="48"/>
      <c r="H425" s="33"/>
      <c r="I425" s="33"/>
      <c r="J425" s="33"/>
      <c r="K425" s="33"/>
      <c r="L425" s="33"/>
    </row>
    <row r="426" spans="5:12" ht="15.75">
      <c r="E426" s="33"/>
      <c r="F426" s="33"/>
      <c r="G426" s="48"/>
      <c r="H426" s="33"/>
      <c r="I426" s="33"/>
      <c r="J426" s="33"/>
      <c r="K426" s="33"/>
      <c r="L426" s="33"/>
    </row>
    <row r="427" spans="5:12" ht="15.75">
      <c r="E427" s="33"/>
      <c r="F427" s="33"/>
      <c r="G427" s="48"/>
      <c r="H427" s="33"/>
      <c r="I427" s="33"/>
      <c r="J427" s="33"/>
      <c r="K427" s="33"/>
      <c r="L427" s="33"/>
    </row>
    <row r="428" spans="5:12" ht="15.75">
      <c r="E428" s="33"/>
      <c r="F428" s="33"/>
      <c r="G428" s="48"/>
      <c r="H428" s="33"/>
      <c r="I428" s="33"/>
      <c r="J428" s="33"/>
      <c r="K428" s="33"/>
      <c r="L428" s="33"/>
    </row>
    <row r="429" spans="5:12" ht="15.75">
      <c r="E429" s="33"/>
      <c r="F429" s="33"/>
      <c r="G429" s="48"/>
      <c r="H429" s="33"/>
      <c r="I429" s="33"/>
      <c r="J429" s="33"/>
      <c r="K429" s="33"/>
      <c r="L429" s="33"/>
    </row>
    <row r="430" spans="5:12" ht="15.75">
      <c r="E430" s="33"/>
      <c r="F430" s="33"/>
      <c r="G430" s="48"/>
      <c r="H430" s="33"/>
      <c r="I430" s="33"/>
      <c r="J430" s="33"/>
      <c r="K430" s="33"/>
      <c r="L430" s="33"/>
    </row>
    <row r="431" spans="5:12" ht="15.75">
      <c r="E431" s="33"/>
      <c r="F431" s="33"/>
      <c r="G431" s="48"/>
      <c r="H431" s="33"/>
      <c r="I431" s="33"/>
      <c r="J431" s="33"/>
      <c r="K431" s="33"/>
      <c r="L431" s="33"/>
    </row>
    <row r="432" spans="5:12" ht="15.75">
      <c r="E432" s="33"/>
      <c r="F432" s="33"/>
      <c r="G432" s="48"/>
      <c r="H432" s="33"/>
      <c r="I432" s="33"/>
      <c r="J432" s="33"/>
      <c r="K432" s="33"/>
      <c r="L432" s="33"/>
    </row>
    <row r="433" spans="5:12" ht="15.75">
      <c r="E433" s="33"/>
      <c r="F433" s="33"/>
      <c r="G433" s="48"/>
      <c r="H433" s="33"/>
      <c r="I433" s="33"/>
      <c r="J433" s="33"/>
      <c r="K433" s="33"/>
      <c r="L433" s="33"/>
    </row>
    <row r="434" spans="5:12" ht="15.75">
      <c r="E434" s="33"/>
      <c r="F434" s="33"/>
      <c r="G434" s="48"/>
      <c r="H434" s="33"/>
      <c r="I434" s="33"/>
      <c r="J434" s="33"/>
      <c r="K434" s="33"/>
      <c r="L434" s="33"/>
    </row>
    <row r="435" spans="5:12" ht="15.75">
      <c r="E435" s="33"/>
      <c r="F435" s="33"/>
      <c r="G435" s="48"/>
      <c r="H435" s="33"/>
      <c r="I435" s="33"/>
      <c r="J435" s="33"/>
      <c r="K435" s="33"/>
      <c r="L435" s="33"/>
    </row>
    <row r="436" spans="5:12" ht="15.75">
      <c r="E436" s="33"/>
      <c r="F436" s="33"/>
      <c r="G436" s="48"/>
      <c r="H436" s="33"/>
      <c r="I436" s="33"/>
      <c r="J436" s="33"/>
      <c r="K436" s="33"/>
      <c r="L436" s="33"/>
    </row>
    <row r="437" spans="5:12" ht="15.75">
      <c r="E437" s="33"/>
      <c r="F437" s="33"/>
      <c r="G437" s="48"/>
      <c r="H437" s="33"/>
      <c r="I437" s="33"/>
      <c r="J437" s="33"/>
      <c r="K437" s="33"/>
      <c r="L437" s="33"/>
    </row>
    <row r="438" spans="5:12" ht="15.75">
      <c r="E438" s="33"/>
      <c r="F438" s="33"/>
      <c r="G438" s="48"/>
      <c r="H438" s="33"/>
      <c r="I438" s="33"/>
      <c r="J438" s="33"/>
      <c r="K438" s="33"/>
      <c r="L438" s="33"/>
    </row>
    <row r="439" spans="5:12" ht="15.75">
      <c r="E439" s="33"/>
      <c r="F439" s="33"/>
      <c r="G439" s="48"/>
      <c r="H439" s="33"/>
      <c r="I439" s="33"/>
      <c r="J439" s="33"/>
      <c r="K439" s="33"/>
      <c r="L439" s="33"/>
    </row>
    <row r="440" spans="5:12" ht="15.75">
      <c r="E440" s="33"/>
      <c r="F440" s="33"/>
      <c r="G440" s="48"/>
      <c r="H440" s="33"/>
      <c r="I440" s="33"/>
      <c r="J440" s="33"/>
      <c r="K440" s="33"/>
      <c r="L440" s="33"/>
    </row>
    <row r="441" spans="5:12" ht="15.75">
      <c r="E441" s="33"/>
      <c r="F441" s="33"/>
      <c r="G441" s="48"/>
      <c r="H441" s="33"/>
      <c r="I441" s="33"/>
      <c r="J441" s="33"/>
      <c r="K441" s="33"/>
      <c r="L441" s="33"/>
    </row>
    <row r="442" spans="5:12" ht="15.75">
      <c r="E442" s="33"/>
      <c r="F442" s="33"/>
      <c r="G442" s="48"/>
      <c r="H442" s="33"/>
      <c r="I442" s="33"/>
      <c r="J442" s="33"/>
      <c r="K442" s="33"/>
      <c r="L442" s="33"/>
    </row>
    <row r="443" spans="5:12" ht="15.75">
      <c r="E443" s="33"/>
      <c r="F443" s="33"/>
      <c r="G443" s="48"/>
      <c r="H443" s="33"/>
      <c r="I443" s="33"/>
      <c r="J443" s="33"/>
      <c r="K443" s="33"/>
      <c r="L443" s="33"/>
    </row>
    <row r="444" spans="5:12" ht="15.75">
      <c r="E444" s="33"/>
      <c r="F444" s="33"/>
      <c r="G444" s="48"/>
      <c r="H444" s="33"/>
      <c r="I444" s="33"/>
      <c r="J444" s="33"/>
      <c r="K444" s="33"/>
      <c r="L444" s="33"/>
    </row>
    <row r="445" spans="5:12" ht="15.75">
      <c r="E445" s="33"/>
      <c r="F445" s="33"/>
      <c r="G445" s="48"/>
      <c r="H445" s="33"/>
      <c r="I445" s="33"/>
      <c r="J445" s="33"/>
      <c r="K445" s="33"/>
      <c r="L445" s="33"/>
    </row>
    <row r="446" spans="5:12" ht="15.75">
      <c r="E446" s="33"/>
      <c r="F446" s="33"/>
      <c r="G446" s="48"/>
      <c r="H446" s="33"/>
      <c r="I446" s="33"/>
      <c r="J446" s="33"/>
      <c r="K446" s="33"/>
      <c r="L446" s="33"/>
    </row>
    <row r="447" spans="5:12" ht="15.75">
      <c r="E447" s="33"/>
      <c r="F447" s="33"/>
      <c r="G447" s="48"/>
      <c r="H447" s="33"/>
      <c r="I447" s="33"/>
      <c r="J447" s="33"/>
      <c r="K447" s="33"/>
      <c r="L447" s="33"/>
    </row>
    <row r="448" spans="5:12" ht="15.75">
      <c r="E448" s="33"/>
      <c r="F448" s="33"/>
      <c r="G448" s="48"/>
      <c r="H448" s="33"/>
      <c r="I448" s="33"/>
      <c r="J448" s="33"/>
      <c r="K448" s="33"/>
      <c r="L448" s="33"/>
    </row>
    <row r="449" spans="5:12" ht="15.75">
      <c r="E449" s="33"/>
      <c r="F449" s="33"/>
      <c r="G449" s="48"/>
      <c r="H449" s="33"/>
      <c r="I449" s="33"/>
      <c r="J449" s="33"/>
      <c r="K449" s="33"/>
      <c r="L449" s="33"/>
    </row>
    <row r="450" spans="5:12" ht="15.75">
      <c r="E450" s="33"/>
      <c r="F450" s="33"/>
      <c r="G450" s="48"/>
      <c r="H450" s="33"/>
      <c r="I450" s="33"/>
      <c r="J450" s="33"/>
      <c r="K450" s="33"/>
      <c r="L450" s="33"/>
    </row>
    <row r="451" spans="5:12" ht="15.75">
      <c r="E451" s="33"/>
      <c r="F451" s="33"/>
      <c r="G451" s="48"/>
      <c r="H451" s="33"/>
      <c r="I451" s="33"/>
      <c r="J451" s="33"/>
      <c r="K451" s="33"/>
      <c r="L451" s="33"/>
    </row>
    <row r="452" spans="5:12" ht="15.75">
      <c r="E452" s="33"/>
      <c r="F452" s="33"/>
      <c r="G452" s="48"/>
      <c r="H452" s="33"/>
      <c r="I452" s="33"/>
      <c r="J452" s="33"/>
      <c r="K452" s="33"/>
      <c r="L452" s="33"/>
    </row>
    <row r="453" spans="5:12" ht="15.75">
      <c r="E453" s="33"/>
      <c r="F453" s="33"/>
      <c r="G453" s="48"/>
      <c r="H453" s="33"/>
      <c r="I453" s="33"/>
      <c r="J453" s="33"/>
      <c r="K453" s="33"/>
      <c r="L453" s="33"/>
    </row>
    <row r="454" spans="5:12" ht="15.75">
      <c r="E454" s="33"/>
      <c r="F454" s="33"/>
      <c r="G454" s="48"/>
      <c r="H454" s="33"/>
      <c r="I454" s="33"/>
      <c r="J454" s="33"/>
      <c r="K454" s="33"/>
      <c r="L454" s="33"/>
    </row>
    <row r="455" spans="5:12" ht="15.75">
      <c r="E455" s="33"/>
      <c r="F455" s="33"/>
      <c r="G455" s="48"/>
      <c r="H455" s="33"/>
      <c r="I455" s="33"/>
      <c r="J455" s="33"/>
      <c r="K455" s="33"/>
      <c r="L455" s="33"/>
    </row>
    <row r="456" spans="5:12" ht="15.75">
      <c r="E456" s="33"/>
      <c r="F456" s="33"/>
      <c r="G456" s="48"/>
      <c r="H456" s="33"/>
      <c r="I456" s="33"/>
      <c r="J456" s="33"/>
      <c r="K456" s="33"/>
      <c r="L456" s="33"/>
    </row>
    <row r="457" spans="5:12" ht="15.75">
      <c r="E457" s="33"/>
      <c r="F457" s="33"/>
      <c r="G457" s="48"/>
      <c r="H457" s="33"/>
      <c r="I457" s="33"/>
      <c r="J457" s="33"/>
      <c r="K457" s="33"/>
      <c r="L457" s="33"/>
    </row>
    <row r="458" spans="5:12" ht="15.75">
      <c r="E458" s="33"/>
      <c r="F458" s="33"/>
      <c r="G458" s="48"/>
      <c r="H458" s="33"/>
      <c r="I458" s="33"/>
      <c r="J458" s="33"/>
      <c r="K458" s="33"/>
      <c r="L458" s="33"/>
    </row>
    <row r="459" spans="5:12" ht="15.75">
      <c r="E459" s="33"/>
      <c r="F459" s="33"/>
      <c r="G459" s="48"/>
      <c r="H459" s="33"/>
      <c r="I459" s="33"/>
      <c r="J459" s="33"/>
      <c r="K459" s="33"/>
      <c r="L459" s="33"/>
    </row>
    <row r="460" spans="5:12" ht="15.75">
      <c r="E460" s="33"/>
      <c r="F460" s="33"/>
      <c r="G460" s="48"/>
      <c r="H460" s="33"/>
      <c r="I460" s="33"/>
      <c r="J460" s="33"/>
      <c r="K460" s="33"/>
      <c r="L460" s="33"/>
    </row>
  </sheetData>
  <sheetProtection/>
  <mergeCells count="88">
    <mergeCell ref="A198:C202"/>
    <mergeCell ref="A192:L192"/>
    <mergeCell ref="A193:L193"/>
    <mergeCell ref="A194:L194"/>
    <mergeCell ref="A196:C196"/>
    <mergeCell ref="A191:C191"/>
    <mergeCell ref="A164:A166"/>
    <mergeCell ref="A155:C157"/>
    <mergeCell ref="A158:C160"/>
    <mergeCell ref="B164:B166"/>
    <mergeCell ref="C164:C166"/>
    <mergeCell ref="A197:C197"/>
    <mergeCell ref="A190:C190"/>
    <mergeCell ref="A184:L184"/>
    <mergeCell ref="A185:L185"/>
    <mergeCell ref="A186:L186"/>
    <mergeCell ref="A183:C183"/>
    <mergeCell ref="A179:L179"/>
    <mergeCell ref="A180:L180"/>
    <mergeCell ref="A181:L181"/>
    <mergeCell ref="A171:C174"/>
    <mergeCell ref="A175:C178"/>
    <mergeCell ref="A98:L98"/>
    <mergeCell ref="A99:L99"/>
    <mergeCell ref="A100:L100"/>
    <mergeCell ref="A146:C148"/>
    <mergeCell ref="A121:C123"/>
    <mergeCell ref="A124:L124"/>
    <mergeCell ref="B134:B136"/>
    <mergeCell ref="C134:C136"/>
    <mergeCell ref="A106:A108"/>
    <mergeCell ref="B106:B108"/>
    <mergeCell ref="A81:C83"/>
    <mergeCell ref="A84:L84"/>
    <mergeCell ref="A51:C54"/>
    <mergeCell ref="A55:L55"/>
    <mergeCell ref="A65:A67"/>
    <mergeCell ref="B65:B67"/>
    <mergeCell ref="A37:A40"/>
    <mergeCell ref="C37:C40"/>
    <mergeCell ref="A41:A43"/>
    <mergeCell ref="B41:B43"/>
    <mergeCell ref="C41:C43"/>
    <mergeCell ref="A94:C97"/>
    <mergeCell ref="A85:A87"/>
    <mergeCell ref="B85:B87"/>
    <mergeCell ref="C85:C87"/>
    <mergeCell ref="A91:C93"/>
    <mergeCell ref="K19:K20"/>
    <mergeCell ref="C65:C67"/>
    <mergeCell ref="M19:M20"/>
    <mergeCell ref="B19:B22"/>
    <mergeCell ref="C19:C22"/>
    <mergeCell ref="B37:B40"/>
    <mergeCell ref="L19:L20"/>
    <mergeCell ref="I19:I20"/>
    <mergeCell ref="H19:H20"/>
    <mergeCell ref="A17:L17"/>
    <mergeCell ref="A13:A15"/>
    <mergeCell ref="B13:B15"/>
    <mergeCell ref="C13:C15"/>
    <mergeCell ref="A16:L16"/>
    <mergeCell ref="D13:D15"/>
    <mergeCell ref="J19:J20"/>
    <mergeCell ref="G19:G20"/>
    <mergeCell ref="A26:A28"/>
    <mergeCell ref="B26:B28"/>
    <mergeCell ref="C26:C28"/>
    <mergeCell ref="A23:A25"/>
    <mergeCell ref="D19:D20"/>
    <mergeCell ref="E19:E20"/>
    <mergeCell ref="F19:F20"/>
    <mergeCell ref="A18:L18"/>
    <mergeCell ref="E13:L13"/>
    <mergeCell ref="E14:E15"/>
    <mergeCell ref="F14:L14"/>
    <mergeCell ref="A29:A31"/>
    <mergeCell ref="B29:B31"/>
    <mergeCell ref="C29:C31"/>
    <mergeCell ref="C23:C25"/>
    <mergeCell ref="B23:B25"/>
    <mergeCell ref="A19:A22"/>
    <mergeCell ref="C106:C108"/>
    <mergeCell ref="A134:A136"/>
    <mergeCell ref="A162:L162"/>
    <mergeCell ref="A163:L163"/>
    <mergeCell ref="A149:L149"/>
    <mergeCell ref="A161:L161"/>
  </mergeCells>
  <printOptions/>
  <pageMargins left="0.2362204724409449" right="0.2362204724409449" top="0.7480314960629921" bottom="0.7480314960629921" header="0.31496062992125984" footer="0.31496062992125984"/>
  <pageSetup fitToHeight="16" horizontalDpi="600" verticalDpi="600" orientation="landscape" paperSize="9" scale="73" r:id="rId1"/>
  <rowBreaks count="1" manualBreakCount="1">
    <brk id="9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KononenkoOE</dc:creator>
  <cp:keywords/>
  <dc:description/>
  <cp:lastModifiedBy>Виктория Русак</cp:lastModifiedBy>
  <cp:lastPrinted>2015-12-21T05:32:45Z</cp:lastPrinted>
  <dcterms:created xsi:type="dcterms:W3CDTF">2014-12-11T05:17:48Z</dcterms:created>
  <dcterms:modified xsi:type="dcterms:W3CDTF">2015-12-21T06:38:30Z</dcterms:modified>
  <cp:category/>
  <cp:version/>
  <cp:contentType/>
  <cp:contentStatus/>
</cp:coreProperties>
</file>