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16" windowWidth="18552" windowHeight="1110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2п'!$A$1:$L$113</definedName>
    <definedName name="Регионы">#REF!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B92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ицуцие работу/вакансии</t>
        </r>
      </text>
    </comment>
    <comment ref="B86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ЭАН - домохозяйки -студенты колледжа</t>
        </r>
      </text>
    </comment>
  </commentList>
</comments>
</file>

<file path=xl/sharedStrings.xml><?xml version="1.0" encoding="utf-8"?>
<sst xmlns="http://schemas.openxmlformats.org/spreadsheetml/2006/main" count="259" uniqueCount="166">
  <si>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</si>
  <si>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</si>
  <si>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</si>
  <si>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</si>
  <si>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</si>
  <si>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</si>
  <si>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</si>
  <si>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</si>
  <si>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</si>
  <si>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</si>
  <si>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</si>
  <si>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</si>
  <si>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</si>
  <si>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</si>
  <si>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</si>
  <si>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</si>
  <si>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</si>
  <si>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</si>
  <si>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</si>
  <si>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</si>
  <si>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</si>
  <si>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</si>
  <si>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</si>
  <si>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</si>
  <si>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</si>
  <si>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</si>
  <si>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</si>
  <si>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</si>
  <si>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</si>
  <si>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</si>
  <si>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</si>
  <si>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</si>
  <si>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</si>
  <si>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</si>
  <si>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</si>
  <si>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</si>
  <si>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</si>
  <si>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</si>
  <si>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</si>
  <si>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</si>
  <si>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</si>
  <si>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</si>
  <si>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</si>
  <si>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</si>
  <si>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</si>
  <si>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</si>
  <si>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</si>
  <si>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</si>
  <si>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</si>
  <si>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</si>
  <si>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</si>
  <si>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</si>
  <si>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</si>
  <si>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</si>
  <si>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</si>
  <si>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</si>
  <si>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</si>
  <si>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</si>
  <si>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</si>
  <si>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</si>
  <si>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</si>
  <si>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</si>
  <si>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</si>
  <si>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</si>
  <si>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</si>
  <si>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</si>
  <si>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</si>
  <si>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</si>
  <si>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</si>
  <si>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</si>
  <si>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</si>
  <si>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</si>
  <si>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</si>
  <si>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</si>
  <si>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</si>
  <si>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</si>
  <si>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</si>
  <si>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</si>
  <si>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</si>
  <si>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</si>
  <si>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</si>
  <si>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</si>
  <si>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</si>
  <si>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</si>
  <si>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</si>
  <si>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</si>
  <si>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</si>
  <si>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</si>
  <si>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</si>
  <si>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</si>
  <si>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</si>
  <si>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</si>
  <si>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</si>
  <si>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</si>
  <si>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</si>
  <si>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</si>
  <si>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</si>
  <si>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</si>
  <si>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</si>
  <si>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</si>
  <si>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</si>
  <si>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</si>
  <si>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</si>
  <si>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</si>
  <si>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</si>
  <si>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</si>
  <si>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</si>
  <si>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</si>
  <si>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</si>
  <si>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</si>
  <si>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</si>
  <si>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</si>
  <si>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</si>
  <si>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</si>
  <si>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</si>
  <si>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</si>
  <si>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</si>
  <si>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</si>
  <si>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</si>
  <si>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</si>
  <si>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</si>
  <si>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</si>
  <si>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</si>
  <si>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</si>
  <si>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</si>
  <si>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</si>
  <si>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</si>
  <si>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</si>
  <si>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</si>
  <si>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</si>
  <si>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</si>
  <si>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</si>
  <si>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</si>
  <si>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</si>
  <si>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</si>
  <si>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</si>
  <si>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</si>
  <si>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</si>
  <si>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</si>
  <si>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</si>
  <si>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</si>
  <si>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</si>
  <si>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</si>
  <si>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</si>
  <si>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</si>
  <si>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</si>
  <si>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</si>
  <si>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</si>
  <si>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</si>
  <si>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</si>
  <si>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</si>
  <si>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</si>
  <si>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</si>
  <si>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</si>
  <si>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</si>
  <si>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</si>
  <si>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</si>
  <si>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</si>
  <si>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</si>
  <si>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</si>
  <si>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</si>
  <si>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>Численность рабочей силы</t>
  </si>
  <si>
    <t>Число самозанятых граждан</t>
  </si>
  <si>
    <t>социально-экономического развития  Белоярского района 
на 2024 год и плановый период 2025 и 2026 годов</t>
  </si>
  <si>
    <t>мест на 1000 детей в возрасте 0-6 лет</t>
  </si>
  <si>
    <t xml:space="preserve">от    октября 2023 года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</si>
</sst>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3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 applyProtection="1">
      <alignment horizontal="left" vertical="center" wrapText="1" shrinkToFit="1"/>
      <protection/>
    </xf>
    <xf numFmtId="0" fontId="50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1" fontId="7" fillId="33" borderId="10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181" fontId="7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176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7" fillId="0" borderId="10" xfId="0" applyNumberFormat="1" applyFont="1" applyFill="1" applyBorder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 shrinkToFit="1"/>
    </xf>
    <xf numFmtId="177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83" fontId="7" fillId="33" borderId="10" xfId="0" applyNumberFormat="1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wrapText="1"/>
    </xf>
    <xf numFmtId="0" fontId="51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="90" zoomScaleNormal="90" zoomScaleSheetLayoutView="80" zoomScalePageLayoutView="0" workbookViewId="0" topLeftCell="B106">
      <selection activeCell="H1" sqref="H1:L3"/>
    </sheetView>
  </sheetViews>
  <sheetFormatPr defaultColWidth="9.125" defaultRowHeight="12.75"/>
  <cols>
    <col min="1" max="1" width="5.50390625" style="8" hidden="1" customWidth="1"/>
    <col min="2" max="2" width="51.50390625" style="8" customWidth="1"/>
    <col min="3" max="3" width="24.50390625" style="8" customWidth="1"/>
    <col min="4" max="5" width="11.625" style="3" bestFit="1" customWidth="1"/>
    <col min="6" max="6" width="11.375" style="3" customWidth="1"/>
    <col min="7" max="7" width="14.125" style="3" customWidth="1"/>
    <col min="8" max="8" width="11.625" style="3" bestFit="1" customWidth="1"/>
    <col min="9" max="9" width="15.625" style="3" customWidth="1"/>
    <col min="10" max="10" width="11.625" style="3" bestFit="1" customWidth="1"/>
    <col min="11" max="11" width="16.50390625" style="3" customWidth="1"/>
    <col min="12" max="12" width="14.625" style="3" customWidth="1"/>
    <col min="13" max="16384" width="9.125" style="8" customWidth="1"/>
  </cols>
  <sheetData>
    <row r="1" spans="8:12" ht="15">
      <c r="H1" s="81" t="s">
        <v>147</v>
      </c>
      <c r="I1" s="81"/>
      <c r="J1" s="81"/>
      <c r="K1" s="81"/>
      <c r="L1" s="81"/>
    </row>
    <row r="2" spans="8:12" ht="15">
      <c r="H2" s="82" t="s">
        <v>148</v>
      </c>
      <c r="I2" s="82"/>
      <c r="J2" s="82"/>
      <c r="K2" s="82"/>
      <c r="L2" s="82"/>
    </row>
    <row r="3" spans="8:12" ht="15">
      <c r="H3" s="83" t="s">
        <v>165</v>
      </c>
      <c r="I3" s="83"/>
      <c r="J3" s="83"/>
      <c r="K3" s="83"/>
      <c r="L3" s="83"/>
    </row>
    <row r="4" spans="2:12" ht="49.5" customHeight="1">
      <c r="B4" s="74" t="s">
        <v>146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42.75" customHeight="1">
      <c r="B5" s="67" t="s">
        <v>163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4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5">
      <c r="B7" s="9"/>
      <c r="C7" s="10"/>
      <c r="D7" s="75"/>
      <c r="E7" s="75"/>
      <c r="F7" s="75"/>
      <c r="G7" s="75"/>
      <c r="H7" s="75"/>
      <c r="I7" s="75"/>
      <c r="J7" s="75"/>
      <c r="K7" s="75"/>
      <c r="L7" s="75"/>
    </row>
    <row r="8" spans="1:12" ht="15">
      <c r="A8" s="71"/>
      <c r="B8" s="76" t="s">
        <v>20</v>
      </c>
      <c r="C8" s="76" t="s">
        <v>21</v>
      </c>
      <c r="D8" s="17" t="s">
        <v>86</v>
      </c>
      <c r="E8" s="17" t="s">
        <v>86</v>
      </c>
      <c r="F8" s="17" t="s">
        <v>87</v>
      </c>
      <c r="G8" s="77" t="s">
        <v>88</v>
      </c>
      <c r="H8" s="78"/>
      <c r="I8" s="78"/>
      <c r="J8" s="78"/>
      <c r="K8" s="78"/>
      <c r="L8" s="78"/>
    </row>
    <row r="9" spans="1:12" ht="14.25">
      <c r="A9" s="72"/>
      <c r="B9" s="76"/>
      <c r="C9" s="76"/>
      <c r="D9" s="65">
        <v>2021</v>
      </c>
      <c r="E9" s="65">
        <v>2022</v>
      </c>
      <c r="F9" s="69">
        <v>2023</v>
      </c>
      <c r="G9" s="65">
        <v>2024</v>
      </c>
      <c r="H9" s="66"/>
      <c r="I9" s="65">
        <v>2025</v>
      </c>
      <c r="J9" s="66"/>
      <c r="K9" s="65">
        <v>2026</v>
      </c>
      <c r="L9" s="66"/>
    </row>
    <row r="10" spans="1:12" ht="30">
      <c r="A10" s="73"/>
      <c r="B10" s="76"/>
      <c r="C10" s="76"/>
      <c r="D10" s="66"/>
      <c r="E10" s="66"/>
      <c r="F10" s="70"/>
      <c r="G10" s="19" t="s">
        <v>152</v>
      </c>
      <c r="H10" s="19" t="s">
        <v>89</v>
      </c>
      <c r="I10" s="19" t="s">
        <v>152</v>
      </c>
      <c r="J10" s="19" t="s">
        <v>89</v>
      </c>
      <c r="K10" s="19" t="s">
        <v>152</v>
      </c>
      <c r="L10" s="19" t="s">
        <v>89</v>
      </c>
    </row>
    <row r="11" spans="1:12" ht="15">
      <c r="A11" s="11" t="s">
        <v>91</v>
      </c>
      <c r="B11" s="20" t="s">
        <v>0</v>
      </c>
      <c r="C11" s="20"/>
      <c r="D11" s="21"/>
      <c r="E11" s="4"/>
      <c r="F11" s="4"/>
      <c r="G11" s="4"/>
      <c r="H11" s="4"/>
      <c r="I11" s="4"/>
      <c r="J11" s="4"/>
      <c r="K11" s="4"/>
      <c r="L11" s="4"/>
    </row>
    <row r="12" spans="1:12" ht="30">
      <c r="A12" s="11"/>
      <c r="B12" s="22" t="s">
        <v>92</v>
      </c>
      <c r="C12" s="23" t="s">
        <v>93</v>
      </c>
      <c r="D12" s="24">
        <v>28.801</v>
      </c>
      <c r="E12" s="24">
        <v>28.829</v>
      </c>
      <c r="F12" s="24">
        <v>28.771</v>
      </c>
      <c r="G12" s="24">
        <v>28.726</v>
      </c>
      <c r="H12" s="24">
        <v>28.732</v>
      </c>
      <c r="I12" s="24">
        <v>28.694</v>
      </c>
      <c r="J12" s="24">
        <v>28.715</v>
      </c>
      <c r="K12" s="24">
        <v>28.719</v>
      </c>
      <c r="L12" s="24">
        <v>28.715</v>
      </c>
    </row>
    <row r="13" spans="1:12" ht="30">
      <c r="A13" s="11"/>
      <c r="B13" s="25" t="s">
        <v>94</v>
      </c>
      <c r="C13" s="23" t="s">
        <v>93</v>
      </c>
      <c r="D13" s="26">
        <f>D12*0.626</f>
        <v>18.029425999999997</v>
      </c>
      <c r="E13" s="26">
        <f>E12*0.609</f>
        <v>17.556861</v>
      </c>
      <c r="F13" s="26">
        <f>F12*0.61</f>
        <v>17.55031</v>
      </c>
      <c r="G13" s="26">
        <f>G12*0.61</f>
        <v>17.522859999999998</v>
      </c>
      <c r="H13" s="26">
        <f>H12*0.612</f>
        <v>17.583984</v>
      </c>
      <c r="I13" s="26">
        <f>I12*0.612</f>
        <v>17.560727999999997</v>
      </c>
      <c r="J13" s="26">
        <f>J12*0.613</f>
        <v>17.602294999999998</v>
      </c>
      <c r="K13" s="26">
        <f>K12*0.613</f>
        <v>17.604747</v>
      </c>
      <c r="L13" s="26">
        <f>L12*0.614</f>
        <v>17.63101</v>
      </c>
    </row>
    <row r="14" spans="1:12" ht="30">
      <c r="A14" s="11"/>
      <c r="B14" s="25" t="s">
        <v>95</v>
      </c>
      <c r="C14" s="23" t="s">
        <v>93</v>
      </c>
      <c r="D14" s="26">
        <f>D12*0.163</f>
        <v>4.694563</v>
      </c>
      <c r="E14" s="26">
        <f>E12*0.137</f>
        <v>3.9495730000000004</v>
      </c>
      <c r="F14" s="26">
        <f>F12*0.137</f>
        <v>3.9416270000000004</v>
      </c>
      <c r="G14" s="26">
        <f>G12*0.137</f>
        <v>3.9354620000000002</v>
      </c>
      <c r="H14" s="26">
        <f>H12*0.136</f>
        <v>3.9075520000000004</v>
      </c>
      <c r="I14" s="26">
        <f>I12*0.136</f>
        <v>3.902384</v>
      </c>
      <c r="J14" s="26">
        <f>J12*0.135</f>
        <v>3.8765250000000004</v>
      </c>
      <c r="K14" s="26">
        <f>K12*0.135</f>
        <v>3.8770650000000004</v>
      </c>
      <c r="L14" s="26">
        <f>L12*0.134</f>
        <v>3.8478100000000004</v>
      </c>
    </row>
    <row r="15" spans="1:12" ht="15">
      <c r="A15" s="11"/>
      <c r="B15" s="22" t="s">
        <v>135</v>
      </c>
      <c r="C15" s="23" t="s">
        <v>29</v>
      </c>
      <c r="D15" s="21">
        <v>0.249</v>
      </c>
      <c r="E15" s="21">
        <v>0.251</v>
      </c>
      <c r="F15" s="29">
        <v>0.245</v>
      </c>
      <c r="G15" s="29">
        <v>0.25</v>
      </c>
      <c r="H15" s="29">
        <v>0.255</v>
      </c>
      <c r="I15" s="21">
        <v>0.255</v>
      </c>
      <c r="J15" s="21">
        <v>0.265</v>
      </c>
      <c r="K15" s="21">
        <v>0.262</v>
      </c>
      <c r="L15" s="29">
        <v>0.27</v>
      </c>
    </row>
    <row r="16" spans="1:16" ht="45">
      <c r="A16" s="11"/>
      <c r="B16" s="22" t="s">
        <v>23</v>
      </c>
      <c r="C16" s="23" t="s">
        <v>24</v>
      </c>
      <c r="D16" s="27">
        <v>8</v>
      </c>
      <c r="E16" s="27">
        <f aca="true" t="shared" si="0" ref="E16:K16">E15/E12*1000</f>
        <v>8.706510805092094</v>
      </c>
      <c r="F16" s="27">
        <f t="shared" si="0"/>
        <v>8.515519099092835</v>
      </c>
      <c r="G16" s="27">
        <f t="shared" si="0"/>
        <v>8.702917217851423</v>
      </c>
      <c r="H16" s="27">
        <f t="shared" si="0"/>
        <v>8.875121815397467</v>
      </c>
      <c r="I16" s="27">
        <f t="shared" si="0"/>
        <v>8.8868753049418</v>
      </c>
      <c r="J16" s="27">
        <f t="shared" si="0"/>
        <v>9.22862615357827</v>
      </c>
      <c r="K16" s="27">
        <f t="shared" si="0"/>
        <v>9.122880323131028</v>
      </c>
      <c r="L16" s="27">
        <f>L15/L12*1000</f>
        <v>9.402751175343898</v>
      </c>
      <c r="P16" s="8" t="s">
        <v>144</v>
      </c>
    </row>
    <row r="17" spans="1:12" ht="30">
      <c r="A17" s="11"/>
      <c r="B17" s="22" t="s">
        <v>96</v>
      </c>
      <c r="C17" s="23" t="s">
        <v>97</v>
      </c>
      <c r="D17" s="28">
        <v>1.428</v>
      </c>
      <c r="E17" s="28">
        <v>1.406</v>
      </c>
      <c r="F17" s="28">
        <v>1.4</v>
      </c>
      <c r="G17" s="28">
        <v>1.4</v>
      </c>
      <c r="H17" s="28">
        <v>1.4</v>
      </c>
      <c r="I17" s="28">
        <v>1.4</v>
      </c>
      <c r="J17" s="28">
        <v>1.4</v>
      </c>
      <c r="K17" s="28">
        <v>1.4</v>
      </c>
      <c r="L17" s="28">
        <v>1.4</v>
      </c>
    </row>
    <row r="18" spans="1:12" ht="15">
      <c r="A18" s="11"/>
      <c r="B18" s="22" t="s">
        <v>136</v>
      </c>
      <c r="C18" s="23" t="s">
        <v>29</v>
      </c>
      <c r="D18" s="21">
        <v>0.241</v>
      </c>
      <c r="E18" s="29">
        <v>0.184</v>
      </c>
      <c r="F18" s="21">
        <v>0.179</v>
      </c>
      <c r="G18" s="21">
        <v>0.177</v>
      </c>
      <c r="H18" s="29">
        <v>0.174</v>
      </c>
      <c r="I18" s="21">
        <v>0.176</v>
      </c>
      <c r="J18" s="29">
        <v>0.173</v>
      </c>
      <c r="K18" s="29">
        <v>0.175</v>
      </c>
      <c r="L18" s="29">
        <v>0.173</v>
      </c>
    </row>
    <row r="19" spans="1:12" ht="30">
      <c r="A19" s="11"/>
      <c r="B19" s="22" t="s">
        <v>25</v>
      </c>
      <c r="C19" s="23" t="s">
        <v>26</v>
      </c>
      <c r="D19" s="27">
        <v>8.4</v>
      </c>
      <c r="E19" s="27">
        <f aca="true" t="shared" si="1" ref="E19:K19">E18/E12*1000</f>
        <v>6.382462104131257</v>
      </c>
      <c r="F19" s="27">
        <f t="shared" si="1"/>
        <v>6.221542525459664</v>
      </c>
      <c r="G19" s="27">
        <f t="shared" si="1"/>
        <v>6.161665390238808</v>
      </c>
      <c r="H19" s="27">
        <f t="shared" si="1"/>
        <v>6.055965474035919</v>
      </c>
      <c r="I19" s="27">
        <f t="shared" si="1"/>
        <v>6.133686484979438</v>
      </c>
      <c r="J19" s="27">
        <f t="shared" si="1"/>
        <v>6.024725753090719</v>
      </c>
      <c r="K19" s="27">
        <f t="shared" si="1"/>
        <v>6.093526933389045</v>
      </c>
      <c r="L19" s="27">
        <f>L18/L12*1000</f>
        <v>6.024725753090719</v>
      </c>
    </row>
    <row r="20" spans="1:12" ht="15">
      <c r="A20" s="11"/>
      <c r="B20" s="22" t="s">
        <v>137</v>
      </c>
      <c r="C20" s="23" t="s">
        <v>29</v>
      </c>
      <c r="D20" s="28">
        <v>0.008</v>
      </c>
      <c r="E20" s="30">
        <f aca="true" t="shared" si="2" ref="E20:L20">E15-E18</f>
        <v>0.067</v>
      </c>
      <c r="F20" s="30">
        <f t="shared" si="2"/>
        <v>0.066</v>
      </c>
      <c r="G20" s="28">
        <f t="shared" si="2"/>
        <v>0.07300000000000001</v>
      </c>
      <c r="H20" s="30">
        <f t="shared" si="2"/>
        <v>0.08100000000000002</v>
      </c>
      <c r="I20" s="28">
        <f t="shared" si="2"/>
        <v>0.07900000000000001</v>
      </c>
      <c r="J20" s="28">
        <f t="shared" si="2"/>
        <v>0.09200000000000003</v>
      </c>
      <c r="K20" s="30">
        <f t="shared" si="2"/>
        <v>0.08700000000000002</v>
      </c>
      <c r="L20" s="30">
        <f t="shared" si="2"/>
        <v>0.09700000000000003</v>
      </c>
    </row>
    <row r="21" spans="1:12" ht="30">
      <c r="A21" s="11"/>
      <c r="B21" s="22" t="s">
        <v>27</v>
      </c>
      <c r="C21" s="23" t="s">
        <v>28</v>
      </c>
      <c r="D21" s="27">
        <v>0.3</v>
      </c>
      <c r="E21" s="27">
        <f aca="true" t="shared" si="3" ref="E21:L21">E20/E12*1000</f>
        <v>2.324048700960838</v>
      </c>
      <c r="F21" s="27">
        <f t="shared" si="3"/>
        <v>2.2939765736331723</v>
      </c>
      <c r="G21" s="27">
        <f t="shared" si="3"/>
        <v>2.541251827612616</v>
      </c>
      <c r="H21" s="27">
        <f t="shared" si="3"/>
        <v>2.819156341361549</v>
      </c>
      <c r="I21" s="27">
        <f t="shared" si="3"/>
        <v>2.753188819962362</v>
      </c>
      <c r="J21" s="27">
        <f t="shared" si="3"/>
        <v>3.203900400487551</v>
      </c>
      <c r="K21" s="27">
        <f t="shared" si="3"/>
        <v>3.029353389741983</v>
      </c>
      <c r="L21" s="27">
        <f t="shared" si="3"/>
        <v>3.3780254222531787</v>
      </c>
    </row>
    <row r="22" spans="1:12" ht="15">
      <c r="A22" s="11"/>
      <c r="B22" s="22" t="s">
        <v>98</v>
      </c>
      <c r="C22" s="23" t="s">
        <v>99</v>
      </c>
      <c r="D22" s="29">
        <v>-0.056</v>
      </c>
      <c r="E22" s="29">
        <v>-0.129</v>
      </c>
      <c r="F22" s="29">
        <v>-0.12</v>
      </c>
      <c r="G22" s="29">
        <v>-0.11</v>
      </c>
      <c r="H22" s="21">
        <v>-0.106</v>
      </c>
      <c r="I22" s="29">
        <v>-0.105</v>
      </c>
      <c r="J22" s="29">
        <v>-0.1</v>
      </c>
      <c r="K22" s="29">
        <v>-0.1</v>
      </c>
      <c r="L22" s="29">
        <v>-0.09</v>
      </c>
    </row>
    <row r="23" spans="1:12" ht="15">
      <c r="A23" s="12" t="s">
        <v>101</v>
      </c>
      <c r="B23" s="56" t="s">
        <v>112</v>
      </c>
      <c r="C23" s="57"/>
      <c r="D23" s="21"/>
      <c r="E23" s="21"/>
      <c r="F23" s="4"/>
      <c r="G23" s="4"/>
      <c r="H23" s="4"/>
      <c r="I23" s="4"/>
      <c r="J23" s="4"/>
      <c r="K23" s="4"/>
      <c r="L23" s="4"/>
    </row>
    <row r="24" spans="1:12" ht="42.75">
      <c r="A24" s="13"/>
      <c r="B24" s="58" t="s">
        <v>102</v>
      </c>
      <c r="C24" s="23" t="s">
        <v>103</v>
      </c>
      <c r="D24" s="55">
        <v>41919.1787</v>
      </c>
      <c r="E24" s="55">
        <v>60616.5412</v>
      </c>
      <c r="F24" s="55">
        <v>48157.77633419506</v>
      </c>
      <c r="G24" s="55">
        <v>52680.29540050945</v>
      </c>
      <c r="H24" s="55">
        <v>54803.16702899263</v>
      </c>
      <c r="I24" s="55">
        <v>50802.96446272829</v>
      </c>
      <c r="J24" s="55">
        <v>54460.18125506996</v>
      </c>
      <c r="K24" s="55">
        <v>50108.99517790543</v>
      </c>
      <c r="L24" s="55">
        <v>54571.30023733823</v>
      </c>
    </row>
    <row r="25" spans="1:12" ht="30">
      <c r="A25" s="13"/>
      <c r="B25" s="22" t="s">
        <v>104</v>
      </c>
      <c r="C25" s="23" t="s">
        <v>5</v>
      </c>
      <c r="D25" s="55">
        <v>80.88767779744046</v>
      </c>
      <c r="E25" s="55">
        <v>133</v>
      </c>
      <c r="F25" s="55">
        <v>79.61702244076372</v>
      </c>
      <c r="G25" s="55">
        <v>97.08043359185292</v>
      </c>
      <c r="H25" s="55">
        <v>97.56203556530266</v>
      </c>
      <c r="I25" s="55">
        <v>99.27423438821666</v>
      </c>
      <c r="J25" s="55">
        <v>99.80386950684884</v>
      </c>
      <c r="K25" s="55">
        <v>99.33153411740918</v>
      </c>
      <c r="L25" s="55">
        <v>99.51513815150989</v>
      </c>
    </row>
    <row r="26" spans="1:12" ht="15">
      <c r="A26" s="14" t="s">
        <v>113</v>
      </c>
      <c r="B26" s="56" t="s">
        <v>105</v>
      </c>
      <c r="C26" s="23"/>
      <c r="D26" s="21"/>
      <c r="E26" s="21"/>
      <c r="F26" s="4"/>
      <c r="G26" s="4"/>
      <c r="H26" s="4"/>
      <c r="I26" s="4"/>
      <c r="J26" s="4"/>
      <c r="K26" s="4"/>
      <c r="L26" s="4"/>
    </row>
    <row r="27" spans="1:12" ht="60">
      <c r="A27" s="13"/>
      <c r="B27" s="22" t="s">
        <v>30</v>
      </c>
      <c r="C27" s="23" t="s">
        <v>103</v>
      </c>
      <c r="D27" s="55">
        <v>39542.3092</v>
      </c>
      <c r="E27" s="55">
        <v>57874.602</v>
      </c>
      <c r="F27" s="55">
        <v>45284.90494057906</v>
      </c>
      <c r="G27" s="55">
        <v>49633.10424400702</v>
      </c>
      <c r="H27" s="55">
        <v>51674.22894516588</v>
      </c>
      <c r="I27" s="55">
        <v>47576.76655586685</v>
      </c>
      <c r="J27" s="55">
        <v>51064.43344650262</v>
      </c>
      <c r="K27" s="55">
        <v>46735.874867902705</v>
      </c>
      <c r="L27" s="55">
        <v>50924.98826286024</v>
      </c>
    </row>
    <row r="28" spans="1:12" ht="30">
      <c r="A28" s="13"/>
      <c r="B28" s="22" t="s">
        <v>31</v>
      </c>
      <c r="C28" s="23" t="s">
        <v>5</v>
      </c>
      <c r="D28" s="55">
        <v>79.62620864204565</v>
      </c>
      <c r="E28" s="55">
        <v>135.1</v>
      </c>
      <c r="F28" s="55">
        <v>78.95720902729099</v>
      </c>
      <c r="G28" s="55">
        <v>96.90704998788661</v>
      </c>
      <c r="H28" s="55">
        <v>97.27976941091694</v>
      </c>
      <c r="I28" s="55">
        <v>99.23076923076923</v>
      </c>
      <c r="J28" s="55">
        <v>99.61685823754789</v>
      </c>
      <c r="K28" s="55">
        <v>99.2248062015504</v>
      </c>
      <c r="L28" s="55">
        <v>99.23076923076923</v>
      </c>
    </row>
    <row r="29" spans="1:12" ht="15">
      <c r="A29" s="14" t="s">
        <v>114</v>
      </c>
      <c r="B29" s="56" t="s">
        <v>106</v>
      </c>
      <c r="C29" s="23"/>
      <c r="D29" s="21"/>
      <c r="E29" s="21"/>
      <c r="F29" s="4"/>
      <c r="G29" s="4"/>
      <c r="H29" s="4"/>
      <c r="I29" s="4"/>
      <c r="J29" s="4"/>
      <c r="K29" s="4"/>
      <c r="L29" s="4"/>
    </row>
    <row r="30" spans="1:12" ht="60">
      <c r="A30" s="13"/>
      <c r="B30" s="22" t="s">
        <v>32</v>
      </c>
      <c r="C30" s="23" t="s">
        <v>103</v>
      </c>
      <c r="D30" s="55">
        <v>853.3413</v>
      </c>
      <c r="E30" s="55">
        <v>641.2643</v>
      </c>
      <c r="F30" s="55">
        <v>359.40000000000003</v>
      </c>
      <c r="G30" s="55">
        <v>376.86684</v>
      </c>
      <c r="H30" s="55">
        <v>383.1204</v>
      </c>
      <c r="I30" s="55">
        <v>386.90280394920006</v>
      </c>
      <c r="J30" s="55">
        <v>402.042716556</v>
      </c>
      <c r="K30" s="55">
        <v>397.2060256183673</v>
      </c>
      <c r="L30" s="55">
        <v>420.68141689553613</v>
      </c>
    </row>
    <row r="31" spans="1:12" ht="30">
      <c r="A31" s="13"/>
      <c r="B31" s="22" t="s">
        <v>33</v>
      </c>
      <c r="C31" s="23" t="s">
        <v>5</v>
      </c>
      <c r="D31" s="55">
        <v>92.8268134167405</v>
      </c>
      <c r="E31" s="55">
        <v>70.29696780568136</v>
      </c>
      <c r="F31" s="55">
        <v>54.413139611070115</v>
      </c>
      <c r="G31" s="55">
        <v>98</v>
      </c>
      <c r="H31" s="55">
        <v>100</v>
      </c>
      <c r="I31" s="55">
        <v>99</v>
      </c>
      <c r="J31" s="55">
        <v>101</v>
      </c>
      <c r="K31" s="55">
        <v>99</v>
      </c>
      <c r="L31" s="55">
        <v>101</v>
      </c>
    </row>
    <row r="32" spans="1:12" ht="28.5">
      <c r="A32" s="14" t="s">
        <v>111</v>
      </c>
      <c r="B32" s="56" t="s">
        <v>107</v>
      </c>
      <c r="C32" s="23"/>
      <c r="D32" s="21"/>
      <c r="E32" s="21"/>
      <c r="F32" s="4"/>
      <c r="G32" s="4"/>
      <c r="H32" s="4"/>
      <c r="I32" s="4"/>
      <c r="J32" s="4"/>
      <c r="K32" s="4"/>
      <c r="L32" s="4"/>
    </row>
    <row r="33" spans="1:12" ht="75">
      <c r="A33" s="13"/>
      <c r="B33" s="22" t="s">
        <v>108</v>
      </c>
      <c r="C33" s="23" t="s">
        <v>103</v>
      </c>
      <c r="D33" s="55">
        <v>1374.3397</v>
      </c>
      <c r="E33" s="55">
        <v>1935.6518</v>
      </c>
      <c r="F33" s="55">
        <v>2328.821393616</v>
      </c>
      <c r="G33" s="55">
        <v>2476.7714167524246</v>
      </c>
      <c r="H33" s="55">
        <v>2550.338884576754</v>
      </c>
      <c r="I33" s="55">
        <v>2632.077368439885</v>
      </c>
      <c r="J33" s="55">
        <v>2782.3534142622398</v>
      </c>
      <c r="K33" s="55">
        <v>2757.2063265355173</v>
      </c>
      <c r="L33" s="55">
        <v>3000.3508042696863</v>
      </c>
    </row>
    <row r="34" spans="1:12" ht="45">
      <c r="A34" s="13"/>
      <c r="B34" s="22" t="s">
        <v>34</v>
      </c>
      <c r="C34" s="23" t="s">
        <v>5</v>
      </c>
      <c r="D34" s="55">
        <v>127.07424025080218</v>
      </c>
      <c r="E34" s="55">
        <v>134.90642854630372</v>
      </c>
      <c r="F34" s="55">
        <v>108</v>
      </c>
      <c r="G34" s="55">
        <v>101</v>
      </c>
      <c r="H34" s="55">
        <v>104</v>
      </c>
      <c r="I34" s="55">
        <v>101.5</v>
      </c>
      <c r="J34" s="55">
        <v>104.2</v>
      </c>
      <c r="K34" s="55">
        <v>102</v>
      </c>
      <c r="L34" s="55">
        <v>105</v>
      </c>
    </row>
    <row r="35" spans="1:12" ht="42.75">
      <c r="A35" s="14" t="s">
        <v>115</v>
      </c>
      <c r="B35" s="56" t="s">
        <v>35</v>
      </c>
      <c r="C35" s="23"/>
      <c r="D35" s="21"/>
      <c r="E35" s="21"/>
      <c r="F35" s="4"/>
      <c r="G35" s="4"/>
      <c r="H35" s="4"/>
      <c r="I35" s="4"/>
      <c r="J35" s="4"/>
      <c r="K35" s="4"/>
      <c r="L35" s="4"/>
    </row>
    <row r="36" spans="1:12" ht="75">
      <c r="A36" s="13"/>
      <c r="B36" s="22" t="s">
        <v>36</v>
      </c>
      <c r="C36" s="23" t="s">
        <v>103</v>
      </c>
      <c r="D36" s="55">
        <v>149.1885</v>
      </c>
      <c r="E36" s="55">
        <v>165.0231</v>
      </c>
      <c r="F36" s="55">
        <v>184.64999999999998</v>
      </c>
      <c r="G36" s="55">
        <v>193.55289974999997</v>
      </c>
      <c r="H36" s="55">
        <v>195.47879924999995</v>
      </c>
      <c r="I36" s="55">
        <v>207.21773447234997</v>
      </c>
      <c r="J36" s="55">
        <v>211.35167774909996</v>
      </c>
      <c r="K36" s="55">
        <v>218.7079578488418</v>
      </c>
      <c r="L36" s="55">
        <v>225.27975331276568</v>
      </c>
    </row>
    <row r="37" spans="1:12" ht="60">
      <c r="A37" s="13"/>
      <c r="B37" s="22" t="s">
        <v>37</v>
      </c>
      <c r="C37" s="23" t="s">
        <v>5</v>
      </c>
      <c r="D37" s="55">
        <v>80.95419377153625</v>
      </c>
      <c r="E37" s="55">
        <v>102.32545862198675</v>
      </c>
      <c r="F37" s="55">
        <v>103.22271755486601</v>
      </c>
      <c r="G37" s="55">
        <v>100.5</v>
      </c>
      <c r="H37" s="55">
        <v>101.5</v>
      </c>
      <c r="I37" s="55">
        <v>101</v>
      </c>
      <c r="J37" s="55">
        <v>102</v>
      </c>
      <c r="K37" s="55">
        <v>101</v>
      </c>
      <c r="L37" s="55">
        <v>102</v>
      </c>
    </row>
    <row r="38" spans="1:12" ht="15">
      <c r="A38" s="14" t="s">
        <v>100</v>
      </c>
      <c r="B38" s="56" t="s">
        <v>116</v>
      </c>
      <c r="C38" s="23"/>
      <c r="D38" s="21"/>
      <c r="E38" s="4"/>
      <c r="F38" s="4"/>
      <c r="G38" s="4"/>
      <c r="H38" s="4"/>
      <c r="I38" s="4"/>
      <c r="J38" s="4"/>
      <c r="K38" s="4"/>
      <c r="L38" s="4"/>
    </row>
    <row r="39" spans="1:12" ht="15">
      <c r="A39" s="13"/>
      <c r="B39" s="59" t="s">
        <v>1</v>
      </c>
      <c r="C39" s="59" t="s">
        <v>2</v>
      </c>
      <c r="D39" s="60">
        <v>300.041</v>
      </c>
      <c r="E39" s="60">
        <v>283.482923</v>
      </c>
      <c r="F39" s="60">
        <v>291.63265874549995</v>
      </c>
      <c r="G39" s="60">
        <v>314.83479738592047</v>
      </c>
      <c r="H39" s="60">
        <v>316.3799129468539</v>
      </c>
      <c r="I39" s="60">
        <v>330.78955365685727</v>
      </c>
      <c r="J39" s="60">
        <v>335.85878506609026</v>
      </c>
      <c r="K39" s="60">
        <v>346.7767402157205</v>
      </c>
      <c r="L39" s="60">
        <v>354.92193371462173</v>
      </c>
    </row>
    <row r="40" spans="1:12" ht="30">
      <c r="A40" s="13"/>
      <c r="B40" s="22" t="s">
        <v>3</v>
      </c>
      <c r="C40" s="23" t="s">
        <v>5</v>
      </c>
      <c r="D40" s="49">
        <v>88.2</v>
      </c>
      <c r="E40" s="49">
        <v>90.67312400126815</v>
      </c>
      <c r="F40" s="49">
        <v>102.15974131178992</v>
      </c>
      <c r="G40" s="49">
        <v>100.79920318820008</v>
      </c>
      <c r="H40" s="49">
        <v>101.4834072001196</v>
      </c>
      <c r="I40" s="49">
        <v>101.12383035498053</v>
      </c>
      <c r="J40" s="49">
        <v>101.87792513379907</v>
      </c>
      <c r="K40" s="49">
        <v>100.70416764954044</v>
      </c>
      <c r="L40" s="49">
        <v>101.5138728574212</v>
      </c>
    </row>
    <row r="41" spans="1:12" ht="30">
      <c r="A41" s="13"/>
      <c r="B41" s="22" t="s">
        <v>38</v>
      </c>
      <c r="C41" s="23"/>
      <c r="D41" s="46"/>
      <c r="E41" s="7"/>
      <c r="F41" s="7"/>
      <c r="G41" s="7"/>
      <c r="H41" s="7"/>
      <c r="I41" s="7"/>
      <c r="J41" s="7"/>
      <c r="K41" s="7"/>
      <c r="L41" s="7"/>
    </row>
    <row r="42" spans="1:12" ht="15">
      <c r="A42" s="13"/>
      <c r="B42" s="22" t="s">
        <v>39</v>
      </c>
      <c r="C42" s="23" t="s">
        <v>109</v>
      </c>
      <c r="D42" s="60">
        <v>129.265</v>
      </c>
      <c r="E42" s="60">
        <v>126.486674</v>
      </c>
      <c r="F42" s="60">
        <v>134.3755482</v>
      </c>
      <c r="G42" s="60">
        <v>149.5575742026</v>
      </c>
      <c r="H42" s="60">
        <v>151.08727856669998</v>
      </c>
      <c r="I42" s="60">
        <v>159.06651876938727</v>
      </c>
      <c r="J42" s="60">
        <v>162.9349203418734</v>
      </c>
      <c r="K42" s="60">
        <v>167.84133786297681</v>
      </c>
      <c r="L42" s="60">
        <v>173.2937733356467</v>
      </c>
    </row>
    <row r="43" spans="1:12" ht="30">
      <c r="A43" s="13"/>
      <c r="B43" s="22" t="s">
        <v>40</v>
      </c>
      <c r="C43" s="23" t="s">
        <v>5</v>
      </c>
      <c r="D43" s="49">
        <v>82.2</v>
      </c>
      <c r="E43" s="49">
        <v>96.12050510453658</v>
      </c>
      <c r="F43" s="49">
        <v>107.20173684274727</v>
      </c>
      <c r="G43" s="49">
        <v>102.39025374097137</v>
      </c>
      <c r="H43" s="49">
        <v>103.53276778574606</v>
      </c>
      <c r="I43" s="49">
        <v>102.26735526787951</v>
      </c>
      <c r="J43" s="49">
        <v>103.49480605918055</v>
      </c>
      <c r="K43" s="49">
        <v>101.55577122498958</v>
      </c>
      <c r="L43" s="49">
        <v>102.2669835648055</v>
      </c>
    </row>
    <row r="44" spans="1:12" ht="15">
      <c r="A44" s="13"/>
      <c r="B44" s="22" t="s">
        <v>41</v>
      </c>
      <c r="C44" s="23" t="s">
        <v>109</v>
      </c>
      <c r="D44" s="60">
        <v>170.776</v>
      </c>
      <c r="E44" s="60">
        <v>156.996249</v>
      </c>
      <c r="F44" s="60">
        <v>157.25711054549996</v>
      </c>
      <c r="G44" s="60">
        <v>165.27722318332047</v>
      </c>
      <c r="H44" s="60">
        <v>165.2926343801539</v>
      </c>
      <c r="I44" s="60">
        <v>171.72303488746996</v>
      </c>
      <c r="J44" s="60">
        <v>172.92386472421686</v>
      </c>
      <c r="K44" s="60">
        <v>178.9354023527437</v>
      </c>
      <c r="L44" s="60">
        <v>181.62816037897502</v>
      </c>
    </row>
    <row r="45" spans="1:12" ht="30">
      <c r="A45" s="13"/>
      <c r="B45" s="22" t="s">
        <v>42</v>
      </c>
      <c r="C45" s="23" t="s">
        <v>5</v>
      </c>
      <c r="D45" s="49">
        <v>98.4</v>
      </c>
      <c r="E45" s="49">
        <v>85.20027459673474</v>
      </c>
      <c r="F45" s="49">
        <v>97.5327729507624</v>
      </c>
      <c r="G45" s="49">
        <v>100</v>
      </c>
      <c r="H45" s="49">
        <v>100.2</v>
      </c>
      <c r="I45" s="49">
        <v>100</v>
      </c>
      <c r="J45" s="49">
        <v>100.4</v>
      </c>
      <c r="K45" s="49">
        <v>100</v>
      </c>
      <c r="L45" s="49">
        <v>100.8</v>
      </c>
    </row>
    <row r="46" spans="1:12" ht="28.5">
      <c r="A46" s="14" t="s">
        <v>117</v>
      </c>
      <c r="B46" s="56" t="s">
        <v>118</v>
      </c>
      <c r="C46" s="23"/>
      <c r="D46" s="21"/>
      <c r="E46" s="4"/>
      <c r="F46" s="4"/>
      <c r="G46" s="4"/>
      <c r="H46" s="4"/>
      <c r="I46" s="4"/>
      <c r="J46" s="4"/>
      <c r="K46" s="4"/>
      <c r="L46" s="4"/>
    </row>
    <row r="47" spans="1:12" ht="15">
      <c r="A47" s="13"/>
      <c r="B47" s="22" t="s">
        <v>45</v>
      </c>
      <c r="C47" s="23" t="s">
        <v>44</v>
      </c>
      <c r="D47" s="60">
        <v>1.862818</v>
      </c>
      <c r="E47" s="60">
        <v>1.7455</v>
      </c>
      <c r="F47" s="60">
        <v>1.864</v>
      </c>
      <c r="G47" s="60">
        <v>1.978</v>
      </c>
      <c r="H47" s="60">
        <v>2.002</v>
      </c>
      <c r="I47" s="60">
        <v>2.019</v>
      </c>
      <c r="J47" s="60">
        <v>2.072</v>
      </c>
      <c r="K47" s="60">
        <v>2.045</v>
      </c>
      <c r="L47" s="60">
        <v>2.113</v>
      </c>
    </row>
    <row r="48" spans="1:12" ht="15">
      <c r="A48" s="13"/>
      <c r="B48" s="22" t="s">
        <v>46</v>
      </c>
      <c r="C48" s="23" t="s">
        <v>44</v>
      </c>
      <c r="D48" s="60">
        <v>0.687074</v>
      </c>
      <c r="E48" s="60">
        <v>0.6916</v>
      </c>
      <c r="F48" s="60">
        <v>0.694</v>
      </c>
      <c r="G48" s="60">
        <v>0.736</v>
      </c>
      <c r="H48" s="60">
        <v>0.745</v>
      </c>
      <c r="I48" s="60">
        <v>0.754</v>
      </c>
      <c r="J48" s="60">
        <v>0.771</v>
      </c>
      <c r="K48" s="60">
        <v>0.763</v>
      </c>
      <c r="L48" s="60">
        <v>0.789</v>
      </c>
    </row>
    <row r="49" spans="1:12" ht="15">
      <c r="A49" s="13"/>
      <c r="B49" s="22" t="s">
        <v>47</v>
      </c>
      <c r="C49" s="23" t="s">
        <v>44</v>
      </c>
      <c r="D49" s="60">
        <v>0.244</v>
      </c>
      <c r="E49" s="60">
        <v>0.174</v>
      </c>
      <c r="F49" s="60">
        <v>0.178</v>
      </c>
      <c r="G49" s="60">
        <v>0.184</v>
      </c>
      <c r="H49" s="60">
        <v>0.186</v>
      </c>
      <c r="I49" s="60">
        <v>0.187</v>
      </c>
      <c r="J49" s="60">
        <v>0.193</v>
      </c>
      <c r="K49" s="60">
        <v>0.189</v>
      </c>
      <c r="L49" s="60">
        <v>0.196</v>
      </c>
    </row>
    <row r="50" spans="1:12" ht="15">
      <c r="A50" s="13"/>
      <c r="B50" s="22" t="s">
        <v>48</v>
      </c>
      <c r="C50" s="23" t="s">
        <v>44</v>
      </c>
      <c r="D50" s="60">
        <v>0.942</v>
      </c>
      <c r="E50" s="60">
        <v>0.927</v>
      </c>
      <c r="F50" s="60">
        <v>0.93</v>
      </c>
      <c r="G50" s="60">
        <v>0.979</v>
      </c>
      <c r="H50" s="60">
        <v>0.994</v>
      </c>
      <c r="I50" s="60">
        <v>0.997</v>
      </c>
      <c r="J50" s="60">
        <v>1.026</v>
      </c>
      <c r="K50" s="60">
        <v>1.008</v>
      </c>
      <c r="L50" s="60">
        <v>1.042</v>
      </c>
    </row>
    <row r="51" spans="1:12" ht="15">
      <c r="A51" s="13"/>
      <c r="B51" s="22" t="s">
        <v>49</v>
      </c>
      <c r="C51" s="23" t="s">
        <v>110</v>
      </c>
      <c r="D51" s="60">
        <v>0.486</v>
      </c>
      <c r="E51" s="60">
        <v>0.858</v>
      </c>
      <c r="F51" s="60">
        <v>0.522</v>
      </c>
      <c r="G51" s="60">
        <v>1.185</v>
      </c>
      <c r="H51" s="60">
        <v>1.322</v>
      </c>
      <c r="I51" s="60">
        <v>1.655</v>
      </c>
      <c r="J51" s="60">
        <v>1.715</v>
      </c>
      <c r="K51" s="60">
        <v>1.725</v>
      </c>
      <c r="L51" s="60">
        <v>1.864</v>
      </c>
    </row>
    <row r="52" spans="1:12" ht="15">
      <c r="A52" s="13"/>
      <c r="B52" s="22" t="s">
        <v>50</v>
      </c>
      <c r="C52" s="23" t="s">
        <v>44</v>
      </c>
      <c r="D52" s="55">
        <v>1280.1480000000001</v>
      </c>
      <c r="E52" s="55">
        <v>1699.011</v>
      </c>
      <c r="F52" s="55">
        <v>1341.4916666666668</v>
      </c>
      <c r="G52" s="55">
        <v>1300</v>
      </c>
      <c r="H52" s="55">
        <v>1305</v>
      </c>
      <c r="I52" s="55">
        <v>1290</v>
      </c>
      <c r="J52" s="55">
        <v>1300</v>
      </c>
      <c r="K52" s="55">
        <v>1280</v>
      </c>
      <c r="L52" s="55">
        <v>1290</v>
      </c>
    </row>
    <row r="53" spans="1:12" ht="15">
      <c r="A53" s="13"/>
      <c r="B53" s="22" t="s">
        <v>51</v>
      </c>
      <c r="C53" s="23" t="s">
        <v>153</v>
      </c>
      <c r="D53" s="55">
        <v>117.07</v>
      </c>
      <c r="E53" s="55">
        <v>167</v>
      </c>
      <c r="F53" s="55">
        <v>125.8</v>
      </c>
      <c r="G53" s="55">
        <v>121.6</v>
      </c>
      <c r="H53" s="55">
        <v>122.2</v>
      </c>
      <c r="I53" s="55">
        <v>120.7</v>
      </c>
      <c r="J53" s="55">
        <v>121.7</v>
      </c>
      <c r="K53" s="55">
        <v>119.8</v>
      </c>
      <c r="L53" s="55">
        <v>120.8</v>
      </c>
    </row>
    <row r="54" spans="1:12" ht="15">
      <c r="A54" s="14" t="s">
        <v>119</v>
      </c>
      <c r="B54" s="43" t="s">
        <v>120</v>
      </c>
      <c r="C54" s="61"/>
      <c r="D54" s="5"/>
      <c r="E54" s="5"/>
      <c r="F54" s="5"/>
      <c r="G54" s="5"/>
      <c r="H54" s="5"/>
      <c r="I54" s="5"/>
      <c r="J54" s="5"/>
      <c r="K54" s="5"/>
      <c r="L54" s="5"/>
    </row>
    <row r="55" spans="1:12" ht="30">
      <c r="A55" s="15"/>
      <c r="B55" s="61" t="s">
        <v>52</v>
      </c>
      <c r="C55" s="61" t="s">
        <v>43</v>
      </c>
      <c r="D55" s="62">
        <v>614.6</v>
      </c>
      <c r="E55" s="62">
        <v>535.7</v>
      </c>
      <c r="F55" s="62">
        <v>656.749268</v>
      </c>
      <c r="G55" s="62">
        <v>692.87047774</v>
      </c>
      <c r="H55" s="62">
        <v>706.8263996850001</v>
      </c>
      <c r="I55" s="62">
        <v>718.5066854163799</v>
      </c>
      <c r="J55" s="62">
        <v>757.0994273625956</v>
      </c>
      <c r="K55" s="62">
        <v>746.5284461476189</v>
      </c>
      <c r="L55" s="62">
        <v>807.8440164815735</v>
      </c>
    </row>
    <row r="56" spans="1:12" ht="30">
      <c r="A56" s="15"/>
      <c r="B56" s="61" t="s">
        <v>53</v>
      </c>
      <c r="C56" s="61" t="s">
        <v>5</v>
      </c>
      <c r="D56" s="37">
        <v>32.9504660030109</v>
      </c>
      <c r="E56" s="37">
        <v>78.66640978077373</v>
      </c>
      <c r="F56" s="37">
        <v>101</v>
      </c>
      <c r="G56" s="37">
        <v>100</v>
      </c>
      <c r="H56" s="37">
        <v>102.5</v>
      </c>
      <c r="I56" s="37">
        <v>100</v>
      </c>
      <c r="J56" s="37">
        <v>102.5</v>
      </c>
      <c r="K56" s="37">
        <v>100</v>
      </c>
      <c r="L56" s="37">
        <v>102.5</v>
      </c>
    </row>
    <row r="57" spans="1:12" ht="30">
      <c r="A57" s="15"/>
      <c r="B57" s="61" t="s">
        <v>151</v>
      </c>
      <c r="C57" s="61" t="s">
        <v>6</v>
      </c>
      <c r="D57" s="37">
        <v>8.87</v>
      </c>
      <c r="E57" s="37">
        <v>9.5</v>
      </c>
      <c r="F57" s="37">
        <v>4</v>
      </c>
      <c r="G57" s="37">
        <v>6.3</v>
      </c>
      <c r="H57" s="37">
        <v>6.3</v>
      </c>
      <c r="I57" s="37">
        <v>3</v>
      </c>
      <c r="J57" s="37">
        <v>3</v>
      </c>
      <c r="K57" s="37">
        <v>1.1</v>
      </c>
      <c r="L57" s="37">
        <v>1.1</v>
      </c>
    </row>
    <row r="58" spans="1:12" ht="15">
      <c r="A58" s="13" t="s">
        <v>121</v>
      </c>
      <c r="B58" s="43" t="s">
        <v>122</v>
      </c>
      <c r="C58" s="44"/>
      <c r="D58" s="50"/>
      <c r="E58" s="5"/>
      <c r="F58" s="5"/>
      <c r="G58" s="5"/>
      <c r="H58" s="5"/>
      <c r="I58" s="5"/>
      <c r="J58" s="5"/>
      <c r="K58" s="5"/>
      <c r="L58" s="5"/>
    </row>
    <row r="59" spans="1:12" ht="30">
      <c r="A59" s="13"/>
      <c r="B59" s="51" t="s">
        <v>156</v>
      </c>
      <c r="C59" s="52" t="s">
        <v>150</v>
      </c>
      <c r="D59" s="47">
        <v>108.4</v>
      </c>
      <c r="E59" s="47">
        <v>111.9</v>
      </c>
      <c r="F59" s="47">
        <v>107.5</v>
      </c>
      <c r="G59" s="47">
        <v>105.4</v>
      </c>
      <c r="H59" s="47">
        <v>104.5</v>
      </c>
      <c r="I59" s="47">
        <v>103.6</v>
      </c>
      <c r="J59" s="47">
        <v>104</v>
      </c>
      <c r="K59" s="47">
        <v>104</v>
      </c>
      <c r="L59" s="47">
        <v>104</v>
      </c>
    </row>
    <row r="60" spans="1:12" ht="15">
      <c r="A60" s="13" t="s">
        <v>123</v>
      </c>
      <c r="B60" s="53" t="s">
        <v>8</v>
      </c>
      <c r="C60" s="53" t="s">
        <v>2</v>
      </c>
      <c r="D60" s="48">
        <v>8202.872194176</v>
      </c>
      <c r="E60" s="48">
        <v>8524.158720000001</v>
      </c>
      <c r="F60" s="48">
        <v>8924.7642</v>
      </c>
      <c r="G60" s="48">
        <v>9672.909333357598</v>
      </c>
      <c r="H60" s="48">
        <v>9658.022826672</v>
      </c>
      <c r="I60" s="48">
        <v>10030.80697869183</v>
      </c>
      <c r="J60" s="48">
        <v>10113.978084319184</v>
      </c>
      <c r="K60" s="48">
        <v>10442.070064818194</v>
      </c>
      <c r="L60" s="48">
        <v>10602.351744076705</v>
      </c>
    </row>
    <row r="61" spans="1:12" ht="30">
      <c r="A61" s="13"/>
      <c r="B61" s="44" t="s">
        <v>8</v>
      </c>
      <c r="C61" s="44" t="s">
        <v>5</v>
      </c>
      <c r="D61" s="49">
        <v>100.66993524514338</v>
      </c>
      <c r="E61" s="49">
        <v>90.04918236645952</v>
      </c>
      <c r="F61" s="49">
        <v>100.19105100058852</v>
      </c>
      <c r="G61" s="49">
        <v>99.8</v>
      </c>
      <c r="H61" s="49">
        <v>100.2</v>
      </c>
      <c r="I61" s="49">
        <v>100</v>
      </c>
      <c r="J61" s="49">
        <v>100.5</v>
      </c>
      <c r="K61" s="49">
        <v>100</v>
      </c>
      <c r="L61" s="49">
        <v>100.7</v>
      </c>
    </row>
    <row r="62" spans="1:12" ht="15">
      <c r="A62" s="13" t="s">
        <v>124</v>
      </c>
      <c r="B62" s="44" t="s">
        <v>54</v>
      </c>
      <c r="C62" s="44" t="s">
        <v>2</v>
      </c>
      <c r="D62" s="49">
        <v>880.0200560000001</v>
      </c>
      <c r="E62" s="49">
        <v>954.2303872823682</v>
      </c>
      <c r="F62" s="49">
        <v>1059.9236400000002</v>
      </c>
      <c r="G62" s="49">
        <v>1144.5437037230402</v>
      </c>
      <c r="H62" s="49">
        <v>1145.3280472166402</v>
      </c>
      <c r="I62" s="49">
        <v>1190.3254518719618</v>
      </c>
      <c r="J62" s="49">
        <v>1198.2055525005383</v>
      </c>
      <c r="K62" s="49">
        <v>1236.7481444949685</v>
      </c>
      <c r="L62" s="49">
        <v>1252.3644434735627</v>
      </c>
    </row>
    <row r="63" spans="1:12" ht="30">
      <c r="A63" s="13"/>
      <c r="B63" s="44" t="s">
        <v>54</v>
      </c>
      <c r="C63" s="44" t="s">
        <v>5</v>
      </c>
      <c r="D63" s="49">
        <v>99.74133083411434</v>
      </c>
      <c r="E63" s="49">
        <v>99.9</v>
      </c>
      <c r="F63" s="49">
        <v>104.98703443183776</v>
      </c>
      <c r="G63" s="49">
        <v>99.8</v>
      </c>
      <c r="H63" s="49">
        <v>100.8</v>
      </c>
      <c r="I63" s="49">
        <v>100</v>
      </c>
      <c r="J63" s="49">
        <v>100.4</v>
      </c>
      <c r="K63" s="49">
        <v>100</v>
      </c>
      <c r="L63" s="49">
        <v>100.5</v>
      </c>
    </row>
    <row r="64" spans="1:12" ht="15">
      <c r="A64" s="13" t="s">
        <v>125</v>
      </c>
      <c r="B64" s="44" t="s">
        <v>9</v>
      </c>
      <c r="C64" s="44" t="s">
        <v>2</v>
      </c>
      <c r="D64" s="49">
        <v>1863.57305088</v>
      </c>
      <c r="E64" s="49">
        <v>2057.853222531131</v>
      </c>
      <c r="F64" s="49">
        <v>2313.1884000000005</v>
      </c>
      <c r="G64" s="49">
        <v>2478.188128572</v>
      </c>
      <c r="H64" s="49">
        <v>2493.9409415760006</v>
      </c>
      <c r="I64" s="49">
        <v>2632.542076160107</v>
      </c>
      <c r="J64" s="49">
        <v>2668.466928667489</v>
      </c>
      <c r="K64" s="49">
        <v>2762.2158337476017</v>
      </c>
      <c r="L64" s="49">
        <v>2841.4583027191447</v>
      </c>
    </row>
    <row r="65" spans="1:12" ht="30">
      <c r="A65" s="13"/>
      <c r="B65" s="44" t="s">
        <v>9</v>
      </c>
      <c r="C65" s="44" t="s">
        <v>5</v>
      </c>
      <c r="D65" s="49">
        <v>104.1977011494253</v>
      </c>
      <c r="E65" s="49">
        <v>102</v>
      </c>
      <c r="F65" s="49">
        <v>101.26832617101232</v>
      </c>
      <c r="G65" s="49">
        <v>100.5</v>
      </c>
      <c r="H65" s="49">
        <v>102</v>
      </c>
      <c r="I65" s="49">
        <v>100.5</v>
      </c>
      <c r="J65" s="49">
        <v>102</v>
      </c>
      <c r="K65" s="49">
        <v>100.6</v>
      </c>
      <c r="L65" s="49">
        <v>101.8</v>
      </c>
    </row>
    <row r="66" spans="1:12" ht="28.5">
      <c r="A66" s="14" t="s">
        <v>126</v>
      </c>
      <c r="B66" s="43" t="s">
        <v>127</v>
      </c>
      <c r="C66" s="45"/>
      <c r="D66" s="50"/>
      <c r="E66" s="5"/>
      <c r="F66" s="5"/>
      <c r="G66" s="5"/>
      <c r="H66" s="5"/>
      <c r="I66" s="5"/>
      <c r="J66" s="5"/>
      <c r="K66" s="5"/>
      <c r="L66" s="5"/>
    </row>
    <row r="67" spans="1:12" ht="30">
      <c r="A67" s="15"/>
      <c r="B67" s="45" t="s">
        <v>158</v>
      </c>
      <c r="C67" s="45" t="s">
        <v>10</v>
      </c>
      <c r="D67" s="38">
        <v>621</v>
      </c>
      <c r="E67" s="38">
        <v>584</v>
      </c>
      <c r="F67" s="38">
        <v>575</v>
      </c>
      <c r="G67" s="38">
        <v>575</v>
      </c>
      <c r="H67" s="38">
        <v>575</v>
      </c>
      <c r="I67" s="38">
        <v>575</v>
      </c>
      <c r="J67" s="38">
        <v>575</v>
      </c>
      <c r="K67" s="38">
        <v>575</v>
      </c>
      <c r="L67" s="38">
        <v>575</v>
      </c>
    </row>
    <row r="68" spans="1:12" ht="15">
      <c r="A68" s="15"/>
      <c r="B68" s="53" t="s">
        <v>162</v>
      </c>
      <c r="C68" s="53" t="s">
        <v>80</v>
      </c>
      <c r="D68" s="54">
        <v>669</v>
      </c>
      <c r="E68" s="54">
        <v>1046</v>
      </c>
      <c r="F68" s="54">
        <v>1310</v>
      </c>
      <c r="G68" s="54">
        <v>1310</v>
      </c>
      <c r="H68" s="54">
        <v>1310</v>
      </c>
      <c r="I68" s="54">
        <v>1310</v>
      </c>
      <c r="J68" s="54">
        <v>1310</v>
      </c>
      <c r="K68" s="54">
        <v>1310</v>
      </c>
      <c r="L68" s="54">
        <v>1310</v>
      </c>
    </row>
    <row r="69" spans="1:12" ht="45">
      <c r="A69" s="15"/>
      <c r="B69" s="31" t="s">
        <v>159</v>
      </c>
      <c r="C69" s="31" t="s">
        <v>80</v>
      </c>
      <c r="D69" s="38">
        <v>3562</v>
      </c>
      <c r="E69" s="38">
        <v>3571</v>
      </c>
      <c r="F69" s="38">
        <v>3601</v>
      </c>
      <c r="G69" s="38">
        <v>3601</v>
      </c>
      <c r="H69" s="38">
        <v>3601</v>
      </c>
      <c r="I69" s="38">
        <v>3601</v>
      </c>
      <c r="J69" s="38">
        <v>3601</v>
      </c>
      <c r="K69" s="38">
        <v>3601</v>
      </c>
      <c r="L69" s="38">
        <v>3601</v>
      </c>
    </row>
    <row r="70" spans="1:12" ht="15">
      <c r="A70" s="14" t="s">
        <v>129</v>
      </c>
      <c r="B70" s="43" t="s">
        <v>128</v>
      </c>
      <c r="C70" s="61"/>
      <c r="D70" s="5"/>
      <c r="E70" s="5"/>
      <c r="F70" s="5"/>
      <c r="G70" s="5"/>
      <c r="H70" s="5"/>
      <c r="I70" s="5"/>
      <c r="J70" s="5"/>
      <c r="K70" s="5"/>
      <c r="L70" s="5"/>
    </row>
    <row r="71" spans="1:12" ht="30">
      <c r="A71" s="15"/>
      <c r="B71" s="61" t="s">
        <v>11</v>
      </c>
      <c r="C71" s="61" t="s">
        <v>4</v>
      </c>
      <c r="D71" s="62">
        <v>7887.150000000001</v>
      </c>
      <c r="E71" s="62">
        <v>6855.42</v>
      </c>
      <c r="F71" s="62">
        <v>8515</v>
      </c>
      <c r="G71" s="62">
        <v>7250.083</v>
      </c>
      <c r="H71" s="62">
        <v>9143.885</v>
      </c>
      <c r="I71" s="62">
        <v>7627.377325000001</v>
      </c>
      <c r="J71" s="62">
        <v>9729.6525</v>
      </c>
      <c r="K71" s="62">
        <v>7995.692418000002</v>
      </c>
      <c r="L71" s="62">
        <v>10376.8534625</v>
      </c>
    </row>
    <row r="72" spans="1:12" ht="30">
      <c r="A72" s="15"/>
      <c r="B72" s="61" t="s">
        <v>55</v>
      </c>
      <c r="C72" s="61" t="s">
        <v>5</v>
      </c>
      <c r="D72" s="62">
        <v>54.10368377852844</v>
      </c>
      <c r="E72" s="62">
        <v>75.8454179876984</v>
      </c>
      <c r="F72" s="62">
        <v>116.08251464146099</v>
      </c>
      <c r="G72" s="62">
        <v>100.05387749919407</v>
      </c>
      <c r="H72" s="62">
        <v>101.98063971796601</v>
      </c>
      <c r="I72" s="62">
        <v>100.77011501757084</v>
      </c>
      <c r="J72" s="62">
        <v>101.53254946960404</v>
      </c>
      <c r="K72" s="62">
        <v>100.2187919053529</v>
      </c>
      <c r="L72" s="62">
        <v>101.96160656703881</v>
      </c>
    </row>
    <row r="73" spans="1:12" ht="30">
      <c r="A73" s="15"/>
      <c r="B73" s="61" t="s">
        <v>145</v>
      </c>
      <c r="C73" s="61"/>
      <c r="D73" s="6"/>
      <c r="E73" s="6"/>
      <c r="F73" s="6"/>
      <c r="G73" s="6"/>
      <c r="H73" s="6"/>
      <c r="I73" s="6"/>
      <c r="J73" s="6"/>
      <c r="K73" s="6"/>
      <c r="L73" s="6"/>
    </row>
    <row r="74" spans="1:12" ht="15">
      <c r="A74" s="15"/>
      <c r="B74" s="61" t="s">
        <v>12</v>
      </c>
      <c r="C74" s="61" t="s">
        <v>13</v>
      </c>
      <c r="D74" s="62">
        <v>7530.05</v>
      </c>
      <c r="E74" s="62">
        <v>3865.86</v>
      </c>
      <c r="F74" s="62">
        <v>5932.5</v>
      </c>
      <c r="G74" s="62">
        <v>5193.282999999999</v>
      </c>
      <c r="H74" s="62">
        <v>7021.885</v>
      </c>
      <c r="I74" s="62">
        <v>5800.377325000001</v>
      </c>
      <c r="J74" s="62">
        <v>7788.9525</v>
      </c>
      <c r="K74" s="62">
        <v>6144.692418000002</v>
      </c>
      <c r="L74" s="62">
        <v>8517.8534625</v>
      </c>
    </row>
    <row r="75" spans="1:12" ht="15">
      <c r="A75" s="15"/>
      <c r="B75" s="61" t="s">
        <v>56</v>
      </c>
      <c r="C75" s="61" t="s">
        <v>13</v>
      </c>
      <c r="D75" s="62">
        <v>357.13</v>
      </c>
      <c r="E75" s="62">
        <v>2989.5</v>
      </c>
      <c r="F75" s="62">
        <v>2582.5</v>
      </c>
      <c r="G75" s="62">
        <v>2056.8</v>
      </c>
      <c r="H75" s="62">
        <v>2122</v>
      </c>
      <c r="I75" s="62">
        <v>1827</v>
      </c>
      <c r="J75" s="62">
        <v>1940.7</v>
      </c>
      <c r="K75" s="62">
        <v>1851</v>
      </c>
      <c r="L75" s="62">
        <v>1859</v>
      </c>
    </row>
    <row r="76" spans="1:12" ht="15">
      <c r="A76" s="15"/>
      <c r="B76" s="61" t="s">
        <v>57</v>
      </c>
      <c r="C76" s="61" t="s">
        <v>13</v>
      </c>
      <c r="D76" s="62">
        <v>8.437</v>
      </c>
      <c r="E76" s="62">
        <v>2.9</v>
      </c>
      <c r="F76" s="62">
        <v>23.5</v>
      </c>
      <c r="G76" s="62">
        <v>23</v>
      </c>
      <c r="H76" s="62">
        <v>10</v>
      </c>
      <c r="I76" s="62">
        <v>10</v>
      </c>
      <c r="J76" s="62">
        <v>10</v>
      </c>
      <c r="K76" s="62">
        <v>10</v>
      </c>
      <c r="L76" s="62">
        <v>10</v>
      </c>
    </row>
    <row r="77" spans="1:12" ht="15">
      <c r="A77" s="15"/>
      <c r="B77" s="61" t="s">
        <v>14</v>
      </c>
      <c r="C77" s="61" t="s">
        <v>13</v>
      </c>
      <c r="D77" s="62">
        <v>40.8</v>
      </c>
      <c r="E77" s="62">
        <v>2648.76</v>
      </c>
      <c r="F77" s="62">
        <v>1500</v>
      </c>
      <c r="G77" s="62">
        <v>1500</v>
      </c>
      <c r="H77" s="62">
        <v>1500</v>
      </c>
      <c r="I77" s="62">
        <v>1500</v>
      </c>
      <c r="J77" s="62">
        <v>1500</v>
      </c>
      <c r="K77" s="62">
        <v>1500</v>
      </c>
      <c r="L77" s="62">
        <v>1500</v>
      </c>
    </row>
    <row r="78" spans="1:12" ht="15">
      <c r="A78" s="15"/>
      <c r="B78" s="61" t="s">
        <v>58</v>
      </c>
      <c r="C78" s="61" t="s">
        <v>13</v>
      </c>
      <c r="D78" s="62">
        <v>279.725</v>
      </c>
      <c r="E78" s="62">
        <v>333.34</v>
      </c>
      <c r="F78" s="62">
        <v>1025</v>
      </c>
      <c r="G78" s="62">
        <v>508.8</v>
      </c>
      <c r="H78" s="62">
        <v>587</v>
      </c>
      <c r="I78" s="62">
        <v>292</v>
      </c>
      <c r="J78" s="62">
        <v>405.7</v>
      </c>
      <c r="K78" s="62">
        <v>316</v>
      </c>
      <c r="L78" s="62">
        <v>324</v>
      </c>
    </row>
    <row r="79" spans="1:12" ht="15">
      <c r="A79" s="15"/>
      <c r="B79" s="61" t="s">
        <v>15</v>
      </c>
      <c r="C79" s="61" t="s">
        <v>13</v>
      </c>
      <c r="D79" s="62">
        <v>28.169999999999998</v>
      </c>
      <c r="E79" s="62">
        <v>4.5</v>
      </c>
      <c r="F79" s="62">
        <v>34</v>
      </c>
      <c r="G79" s="62">
        <v>25</v>
      </c>
      <c r="H79" s="62">
        <v>25</v>
      </c>
      <c r="I79" s="62">
        <v>25</v>
      </c>
      <c r="J79" s="62">
        <v>25</v>
      </c>
      <c r="K79" s="62">
        <v>25</v>
      </c>
      <c r="L79" s="62">
        <v>25</v>
      </c>
    </row>
    <row r="80" spans="1:12" ht="15">
      <c r="A80" s="14" t="s">
        <v>130</v>
      </c>
      <c r="B80" s="43" t="s">
        <v>157</v>
      </c>
      <c r="C80" s="61"/>
      <c r="D80" s="6"/>
      <c r="E80" s="6"/>
      <c r="F80" s="6"/>
      <c r="G80" s="6"/>
      <c r="H80" s="6"/>
      <c r="I80" s="6"/>
      <c r="J80" s="6"/>
      <c r="K80" s="6"/>
      <c r="L80" s="6"/>
    </row>
    <row r="81" spans="1:12" ht="15">
      <c r="A81" s="15"/>
      <c r="B81" s="61" t="s">
        <v>16</v>
      </c>
      <c r="C81" s="61" t="s">
        <v>2</v>
      </c>
      <c r="D81" s="62">
        <v>19725.822168</v>
      </c>
      <c r="E81" s="62">
        <v>21782.43687493752</v>
      </c>
      <c r="F81" s="62">
        <v>23271.838011802338</v>
      </c>
      <c r="G81" s="62">
        <v>23514.26438259909</v>
      </c>
      <c r="H81" s="62">
        <v>24688.162509987415</v>
      </c>
      <c r="I81" s="62">
        <v>23934.34344969679</v>
      </c>
      <c r="J81" s="62">
        <v>26038.719129158257</v>
      </c>
      <c r="K81" s="62">
        <v>24468.620488036413</v>
      </c>
      <c r="L81" s="62">
        <v>27450.44647876735</v>
      </c>
    </row>
    <row r="82" spans="1:12" ht="15">
      <c r="A82" s="15"/>
      <c r="B82" s="61" t="s">
        <v>79</v>
      </c>
      <c r="C82" s="61" t="s">
        <v>59</v>
      </c>
      <c r="D82" s="63">
        <v>57242</v>
      </c>
      <c r="E82" s="63">
        <v>62964.48274</v>
      </c>
      <c r="F82" s="63">
        <v>67405.3677076522</v>
      </c>
      <c r="G82" s="63">
        <v>68214.23212014404</v>
      </c>
      <c r="H82" s="63">
        <v>71604.72211583894</v>
      </c>
      <c r="I82" s="63">
        <v>69510.30253042678</v>
      </c>
      <c r="J82" s="63">
        <v>75566.54225189582</v>
      </c>
      <c r="K82" s="63">
        <v>71109.0394886266</v>
      </c>
      <c r="L82" s="63">
        <v>79663.49317652606</v>
      </c>
    </row>
    <row r="83" spans="1:12" ht="15">
      <c r="A83" s="15"/>
      <c r="B83" s="61" t="s">
        <v>78</v>
      </c>
      <c r="C83" s="61" t="s">
        <v>22</v>
      </c>
      <c r="D83" s="62">
        <v>93.3570417358802</v>
      </c>
      <c r="E83" s="62">
        <v>98.28180843459614</v>
      </c>
      <c r="F83" s="62">
        <v>101.664767331434</v>
      </c>
      <c r="G83" s="62">
        <v>96.8421052631579</v>
      </c>
      <c r="H83" s="62">
        <v>101.6555023923445</v>
      </c>
      <c r="I83" s="62">
        <v>97.98076923076923</v>
      </c>
      <c r="J83" s="62">
        <v>101.47528846153845</v>
      </c>
      <c r="K83" s="62">
        <v>98.36538461538461</v>
      </c>
      <c r="L83" s="62">
        <v>101.36442307692307</v>
      </c>
    </row>
    <row r="84" spans="1:12" ht="15">
      <c r="A84" s="15"/>
      <c r="B84" s="61" t="s">
        <v>60</v>
      </c>
      <c r="C84" s="61" t="s">
        <v>59</v>
      </c>
      <c r="D84" s="62">
        <v>24705.03</v>
      </c>
      <c r="E84" s="62">
        <v>28115.31</v>
      </c>
      <c r="F84" s="62">
        <v>29464.84488</v>
      </c>
      <c r="G84" s="62">
        <v>31674.708246</v>
      </c>
      <c r="H84" s="62">
        <v>31674.708246</v>
      </c>
      <c r="I84" s="62">
        <v>33100.07011707</v>
      </c>
      <c r="J84" s="62">
        <v>33796.913698482</v>
      </c>
      <c r="K84" s="62">
        <v>34424.0729217528</v>
      </c>
      <c r="L84" s="62">
        <v>35926.11926148636</v>
      </c>
    </row>
    <row r="85" spans="1:12" ht="15">
      <c r="A85" s="14" t="s">
        <v>131</v>
      </c>
      <c r="B85" s="43" t="s">
        <v>132</v>
      </c>
      <c r="C85" s="61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15"/>
      <c r="B86" s="61" t="s">
        <v>161</v>
      </c>
      <c r="C86" s="61" t="s">
        <v>29</v>
      </c>
      <c r="D86" s="34">
        <f>D87+D91+0.14</f>
        <v>15.121</v>
      </c>
      <c r="E86" s="34">
        <f>E87+E91+0.105</f>
        <v>14.578000000000001</v>
      </c>
      <c r="F86" s="34">
        <f>F87+F91+0.103</f>
        <v>14.772</v>
      </c>
      <c r="G86" s="34">
        <f>G87+G91+0.15</f>
        <v>14.793999999999999</v>
      </c>
      <c r="H86" s="34">
        <f>H87+H91+0.145</f>
        <v>14.833</v>
      </c>
      <c r="I86" s="34">
        <f>I87+I91+0.139</f>
        <v>14.796999999999999</v>
      </c>
      <c r="J86" s="34">
        <f>J87+J91+0.14</f>
        <v>14.845</v>
      </c>
      <c r="K86" s="34">
        <f>K87+K91+0.135</f>
        <v>14.843</v>
      </c>
      <c r="L86" s="34">
        <f>L87+L91+0.13</f>
        <v>14.908</v>
      </c>
    </row>
    <row r="87" spans="1:12" ht="15">
      <c r="A87" s="15"/>
      <c r="B87" s="31" t="s">
        <v>142</v>
      </c>
      <c r="C87" s="31" t="s">
        <v>29</v>
      </c>
      <c r="D87" s="39">
        <f>(D69/1000)+D93</f>
        <v>14.901</v>
      </c>
      <c r="E87" s="39">
        <f aca="true" t="shared" si="4" ref="E87:L87">(E69/1000)+E93</f>
        <v>14.394</v>
      </c>
      <c r="F87" s="39">
        <f>(F69/1000)+F93</f>
        <v>14.591000000000001</v>
      </c>
      <c r="G87" s="39">
        <f t="shared" si="4"/>
        <v>14.550999999999998</v>
      </c>
      <c r="H87" s="39">
        <f t="shared" si="4"/>
        <v>14.599</v>
      </c>
      <c r="I87" s="39">
        <f t="shared" si="4"/>
        <v>14.565999999999999</v>
      </c>
      <c r="J87" s="39">
        <f t="shared" si="4"/>
        <v>14.617</v>
      </c>
      <c r="K87" s="39">
        <f t="shared" si="4"/>
        <v>14.617</v>
      </c>
      <c r="L87" s="39">
        <f t="shared" si="4"/>
        <v>14.690999999999999</v>
      </c>
    </row>
    <row r="88" spans="1:12" ht="30">
      <c r="A88" s="15"/>
      <c r="B88" s="61" t="s">
        <v>139</v>
      </c>
      <c r="C88" s="61" t="s">
        <v>140</v>
      </c>
      <c r="D88" s="63">
        <v>105899.5</v>
      </c>
      <c r="E88" s="63">
        <v>121713.4</v>
      </c>
      <c r="F88" s="63">
        <v>131724.53703703705</v>
      </c>
      <c r="G88" s="63">
        <v>134683.87096774194</v>
      </c>
      <c r="H88" s="63">
        <v>140037.5651640601</v>
      </c>
      <c r="I88" s="63">
        <v>137669.1513761468</v>
      </c>
      <c r="J88" s="63">
        <v>146685.60606060605</v>
      </c>
      <c r="K88" s="63">
        <v>143700.6392694064</v>
      </c>
      <c r="L88" s="63">
        <v>154224.52660054105</v>
      </c>
    </row>
    <row r="89" spans="1:12" ht="30">
      <c r="A89" s="15"/>
      <c r="B89" s="61" t="s">
        <v>141</v>
      </c>
      <c r="C89" s="61" t="s">
        <v>22</v>
      </c>
      <c r="D89" s="37">
        <v>104.65297837458036</v>
      </c>
      <c r="E89" s="37">
        <v>114.93293169467277</v>
      </c>
      <c r="F89" s="37">
        <v>108.22517244365622</v>
      </c>
      <c r="G89" s="37">
        <v>102.24660795723489</v>
      </c>
      <c r="H89" s="37">
        <v>106.31091846212803</v>
      </c>
      <c r="I89" s="37">
        <v>102.21650921298502</v>
      </c>
      <c r="J89" s="37">
        <v>104.74732682531112</v>
      </c>
      <c r="K89" s="37">
        <v>104.38114699841512</v>
      </c>
      <c r="L89" s="37">
        <v>105.13950941909063</v>
      </c>
    </row>
    <row r="90" spans="1:12" ht="30">
      <c r="A90" s="15"/>
      <c r="B90" s="31" t="s">
        <v>18</v>
      </c>
      <c r="C90" s="31" t="s">
        <v>7</v>
      </c>
      <c r="D90" s="32">
        <v>0.45</v>
      </c>
      <c r="E90" s="32">
        <v>0.44</v>
      </c>
      <c r="F90" s="32">
        <v>0.43</v>
      </c>
      <c r="G90" s="32">
        <v>0.52</v>
      </c>
      <c r="H90" s="32">
        <v>0.49</v>
      </c>
      <c r="I90" s="32">
        <v>0.51</v>
      </c>
      <c r="J90" s="32">
        <v>0.48</v>
      </c>
      <c r="K90" s="32">
        <v>0.5</v>
      </c>
      <c r="L90" s="32">
        <v>0.48</v>
      </c>
    </row>
    <row r="91" spans="1:12" s="35" customFormat="1" ht="45">
      <c r="A91" s="33"/>
      <c r="B91" s="31" t="s">
        <v>19</v>
      </c>
      <c r="C91" s="31" t="s">
        <v>29</v>
      </c>
      <c r="D91" s="34">
        <v>0.08</v>
      </c>
      <c r="E91" s="34">
        <v>0.079</v>
      </c>
      <c r="F91" s="34">
        <v>0.078</v>
      </c>
      <c r="G91" s="17">
        <v>0.093</v>
      </c>
      <c r="H91" s="34">
        <v>0.089</v>
      </c>
      <c r="I91" s="34">
        <v>0.092</v>
      </c>
      <c r="J91" s="34">
        <v>0.088</v>
      </c>
      <c r="K91" s="34">
        <v>0.091</v>
      </c>
      <c r="L91" s="34">
        <v>0.087</v>
      </c>
    </row>
    <row r="92" spans="1:12" ht="68.25" customHeight="1">
      <c r="A92" s="15"/>
      <c r="B92" s="36" t="s">
        <v>138</v>
      </c>
      <c r="C92" s="31" t="s">
        <v>80</v>
      </c>
      <c r="D92" s="37">
        <v>1</v>
      </c>
      <c r="E92" s="37">
        <v>0.5</v>
      </c>
      <c r="F92" s="37">
        <v>0.5</v>
      </c>
      <c r="G92" s="37">
        <v>1</v>
      </c>
      <c r="H92" s="37">
        <v>0.9</v>
      </c>
      <c r="I92" s="37">
        <v>1</v>
      </c>
      <c r="J92" s="37">
        <v>0.8</v>
      </c>
      <c r="K92" s="37">
        <v>1</v>
      </c>
      <c r="L92" s="37">
        <v>0.8</v>
      </c>
    </row>
    <row r="93" spans="1:12" ht="27">
      <c r="A93" s="15"/>
      <c r="B93" s="31" t="s">
        <v>61</v>
      </c>
      <c r="C93" s="31" t="s">
        <v>29</v>
      </c>
      <c r="D93" s="34">
        <v>11.339</v>
      </c>
      <c r="E93" s="34">
        <v>10.823</v>
      </c>
      <c r="F93" s="34">
        <v>10.99</v>
      </c>
      <c r="G93" s="34">
        <v>10.95</v>
      </c>
      <c r="H93" s="17">
        <v>10.998</v>
      </c>
      <c r="I93" s="17">
        <v>10.965</v>
      </c>
      <c r="J93" s="17">
        <v>11.016</v>
      </c>
      <c r="K93" s="34">
        <v>11.016</v>
      </c>
      <c r="L93" s="34">
        <v>11.09</v>
      </c>
    </row>
    <row r="94" spans="1:12" ht="27">
      <c r="A94" s="15"/>
      <c r="B94" s="61" t="s">
        <v>160</v>
      </c>
      <c r="C94" s="61" t="s">
        <v>2</v>
      </c>
      <c r="D94" s="62">
        <v>14409.533166000001</v>
      </c>
      <c r="E94" s="62">
        <v>15806.897644772851</v>
      </c>
      <c r="F94" s="62">
        <v>17071.5</v>
      </c>
      <c r="G94" s="62">
        <v>17535.84</v>
      </c>
      <c r="H94" s="62">
        <v>18266.5</v>
      </c>
      <c r="I94" s="62">
        <v>18007.125</v>
      </c>
      <c r="J94" s="62">
        <v>19362.5</v>
      </c>
      <c r="K94" s="62">
        <v>18882.264000000003</v>
      </c>
      <c r="L94" s="62">
        <v>20524.2</v>
      </c>
    </row>
    <row r="95" spans="1:12" ht="13.5">
      <c r="A95" s="14" t="s">
        <v>133</v>
      </c>
      <c r="B95" s="43" t="s">
        <v>134</v>
      </c>
      <c r="C95" s="16"/>
      <c r="D95" s="7"/>
      <c r="E95" s="7"/>
      <c r="F95" s="7"/>
      <c r="G95" s="7"/>
      <c r="H95" s="7"/>
      <c r="I95" s="7"/>
      <c r="J95" s="7"/>
      <c r="K95" s="7"/>
      <c r="L95" s="7"/>
    </row>
    <row r="96" spans="1:12" ht="27">
      <c r="A96" s="15"/>
      <c r="B96" s="40" t="s">
        <v>62</v>
      </c>
      <c r="C96" s="40" t="s">
        <v>29</v>
      </c>
      <c r="D96" s="34">
        <v>1.985</v>
      </c>
      <c r="E96" s="34">
        <v>1.964</v>
      </c>
      <c r="F96" s="34">
        <v>1.964</v>
      </c>
      <c r="G96" s="34">
        <v>1.89</v>
      </c>
      <c r="H96" s="34">
        <v>1.902</v>
      </c>
      <c r="I96" s="34">
        <v>1.902</v>
      </c>
      <c r="J96" s="34">
        <v>1.902</v>
      </c>
      <c r="K96" s="34">
        <v>1.902</v>
      </c>
      <c r="L96" s="34">
        <v>1.902</v>
      </c>
    </row>
    <row r="97" spans="1:12" ht="54.75">
      <c r="A97" s="15"/>
      <c r="B97" s="40" t="s">
        <v>81</v>
      </c>
      <c r="C97" s="40" t="s">
        <v>29</v>
      </c>
      <c r="D97" s="34">
        <v>4.043</v>
      </c>
      <c r="E97" s="34">
        <v>4.024</v>
      </c>
      <c r="F97" s="34">
        <v>3.934</v>
      </c>
      <c r="G97" s="34">
        <v>3.936</v>
      </c>
      <c r="H97" s="34">
        <v>3.936</v>
      </c>
      <c r="I97" s="34">
        <v>3.936</v>
      </c>
      <c r="J97" s="34">
        <v>3.936</v>
      </c>
      <c r="K97" s="34">
        <v>3.936</v>
      </c>
      <c r="L97" s="34">
        <v>3.936</v>
      </c>
    </row>
    <row r="98" spans="1:12" ht="13.5">
      <c r="A98" s="15"/>
      <c r="B98" s="40" t="s">
        <v>63</v>
      </c>
      <c r="C98" s="40" t="s">
        <v>29</v>
      </c>
      <c r="D98" s="34">
        <f>D97</f>
        <v>4.043</v>
      </c>
      <c r="E98" s="34">
        <f aca="true" t="shared" si="5" ref="E98:K98">E97</f>
        <v>4.024</v>
      </c>
      <c r="F98" s="34">
        <f t="shared" si="5"/>
        <v>3.934</v>
      </c>
      <c r="G98" s="34">
        <f t="shared" si="5"/>
        <v>3.936</v>
      </c>
      <c r="H98" s="34">
        <f t="shared" si="5"/>
        <v>3.936</v>
      </c>
      <c r="I98" s="34">
        <f t="shared" si="5"/>
        <v>3.936</v>
      </c>
      <c r="J98" s="34">
        <f t="shared" si="5"/>
        <v>3.936</v>
      </c>
      <c r="K98" s="34">
        <f t="shared" si="5"/>
        <v>3.936</v>
      </c>
      <c r="L98" s="34">
        <f>L97</f>
        <v>3.936</v>
      </c>
    </row>
    <row r="99" spans="1:12" s="35" customFormat="1" ht="13.5">
      <c r="A99" s="33"/>
      <c r="B99" s="40" t="s">
        <v>64</v>
      </c>
      <c r="C99" s="40" t="s">
        <v>29</v>
      </c>
      <c r="D99" s="41" t="s">
        <v>155</v>
      </c>
      <c r="E99" s="41" t="s">
        <v>155</v>
      </c>
      <c r="F99" s="41" t="s">
        <v>155</v>
      </c>
      <c r="G99" s="41" t="s">
        <v>155</v>
      </c>
      <c r="H99" s="41" t="s">
        <v>155</v>
      </c>
      <c r="I99" s="41" t="s">
        <v>155</v>
      </c>
      <c r="J99" s="41" t="s">
        <v>155</v>
      </c>
      <c r="K99" s="41" t="s">
        <v>155</v>
      </c>
      <c r="L99" s="41" t="s">
        <v>155</v>
      </c>
    </row>
    <row r="100" spans="1:12" s="35" customFormat="1" ht="41.25">
      <c r="A100" s="33"/>
      <c r="B100" s="31" t="s">
        <v>154</v>
      </c>
      <c r="C100" s="31" t="s">
        <v>29</v>
      </c>
      <c r="D100" s="18" t="s">
        <v>155</v>
      </c>
      <c r="E100" s="18" t="s">
        <v>155</v>
      </c>
      <c r="F100" s="18" t="s">
        <v>155</v>
      </c>
      <c r="G100" s="18" t="s">
        <v>155</v>
      </c>
      <c r="H100" s="18" t="s">
        <v>155</v>
      </c>
      <c r="I100" s="18" t="s">
        <v>155</v>
      </c>
      <c r="J100" s="18" t="s">
        <v>155</v>
      </c>
      <c r="K100" s="18" t="s">
        <v>155</v>
      </c>
      <c r="L100" s="18" t="s">
        <v>155</v>
      </c>
    </row>
    <row r="101" spans="1:12" ht="41.25">
      <c r="A101" s="15"/>
      <c r="B101" s="40" t="s">
        <v>65</v>
      </c>
      <c r="C101" s="40" t="s">
        <v>29</v>
      </c>
      <c r="D101" s="42">
        <v>0.498</v>
      </c>
      <c r="E101" s="42">
        <v>0.505</v>
      </c>
      <c r="F101" s="42">
        <v>0.51</v>
      </c>
      <c r="G101" s="42">
        <v>0.52</v>
      </c>
      <c r="H101" s="42">
        <v>0.52</v>
      </c>
      <c r="I101" s="42">
        <v>0.525</v>
      </c>
      <c r="J101" s="42">
        <v>0.525</v>
      </c>
      <c r="K101" s="34">
        <v>0.53</v>
      </c>
      <c r="L101" s="34">
        <v>0.53</v>
      </c>
    </row>
    <row r="102" spans="1:12" ht="27">
      <c r="A102" s="15"/>
      <c r="B102" s="40" t="s">
        <v>66</v>
      </c>
      <c r="C102" s="40" t="s">
        <v>29</v>
      </c>
      <c r="D102" s="42">
        <v>0.498</v>
      </c>
      <c r="E102" s="42">
        <v>0.505</v>
      </c>
      <c r="F102" s="42">
        <v>0.51</v>
      </c>
      <c r="G102" s="42">
        <v>0.52</v>
      </c>
      <c r="H102" s="42">
        <v>0.52</v>
      </c>
      <c r="I102" s="42">
        <v>0.525</v>
      </c>
      <c r="J102" s="42">
        <v>0.525</v>
      </c>
      <c r="K102" s="42">
        <v>0.53</v>
      </c>
      <c r="L102" s="42">
        <f>L101</f>
        <v>0.53</v>
      </c>
    </row>
    <row r="103" spans="1:12" ht="13.5">
      <c r="A103" s="15"/>
      <c r="B103" s="40" t="s">
        <v>67</v>
      </c>
      <c r="C103" s="40" t="s">
        <v>17</v>
      </c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27">
      <c r="A104" s="15"/>
      <c r="B104" s="40" t="s">
        <v>68</v>
      </c>
      <c r="C104" s="40" t="s">
        <v>29</v>
      </c>
      <c r="D104" s="42">
        <v>0.119</v>
      </c>
      <c r="E104" s="42">
        <v>0.119</v>
      </c>
      <c r="F104" s="42">
        <v>0.115</v>
      </c>
      <c r="G104" s="42">
        <v>0.115</v>
      </c>
      <c r="H104" s="42">
        <v>0.115</v>
      </c>
      <c r="I104" s="42">
        <v>0.115</v>
      </c>
      <c r="J104" s="34">
        <v>0.115</v>
      </c>
      <c r="K104" s="34">
        <v>0.115</v>
      </c>
      <c r="L104" s="34">
        <v>0.115</v>
      </c>
    </row>
    <row r="105" spans="1:12" s="35" customFormat="1" ht="13.5">
      <c r="A105" s="33"/>
      <c r="B105" s="31" t="s">
        <v>82</v>
      </c>
      <c r="C105" s="31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s="35" customFormat="1" ht="13.5">
      <c r="A106" s="33"/>
      <c r="B106" s="31" t="s">
        <v>69</v>
      </c>
      <c r="C106" s="31" t="s">
        <v>83</v>
      </c>
      <c r="D106" s="37">
        <f>214/D12*10</f>
        <v>74.3029755911253</v>
      </c>
      <c r="E106" s="37">
        <f aca="true" t="shared" si="6" ref="E106:L106">203/E12*10</f>
        <v>70.41520690970897</v>
      </c>
      <c r="F106" s="37">
        <f t="shared" si="6"/>
        <v>70.55715824962635</v>
      </c>
      <c r="G106" s="37">
        <f t="shared" si="6"/>
        <v>70.66768780895356</v>
      </c>
      <c r="H106" s="37">
        <f t="shared" si="6"/>
        <v>70.65293053041904</v>
      </c>
      <c r="I106" s="37">
        <f t="shared" si="6"/>
        <v>70.74649752561511</v>
      </c>
      <c r="J106" s="37">
        <f t="shared" si="6"/>
        <v>70.69475883684485</v>
      </c>
      <c r="K106" s="37">
        <f t="shared" si="6"/>
        <v>70.68491242731292</v>
      </c>
      <c r="L106" s="37">
        <f t="shared" si="6"/>
        <v>70.69475883684485</v>
      </c>
    </row>
    <row r="107" spans="1:12" s="35" customFormat="1" ht="27">
      <c r="A107" s="33"/>
      <c r="B107" s="31" t="s">
        <v>70</v>
      </c>
      <c r="C107" s="31" t="s">
        <v>84</v>
      </c>
      <c r="D107" s="37">
        <f>10/(D12/100)</f>
        <v>34.721016631366965</v>
      </c>
      <c r="E107" s="37">
        <f>10/(E12/100)</f>
        <v>34.68729404419162</v>
      </c>
      <c r="F107" s="37">
        <f>11/(F12/100)</f>
        <v>38.232942893886204</v>
      </c>
      <c r="G107" s="37">
        <f aca="true" t="shared" si="7" ref="G107:L107">11/(G12/100)</f>
        <v>38.29283575854626</v>
      </c>
      <c r="H107" s="37">
        <f t="shared" si="7"/>
        <v>38.28483920367534</v>
      </c>
      <c r="I107" s="37">
        <f t="shared" si="7"/>
        <v>38.335540531121495</v>
      </c>
      <c r="J107" s="37">
        <f t="shared" si="7"/>
        <v>38.307504788438095</v>
      </c>
      <c r="K107" s="37">
        <f t="shared" si="7"/>
        <v>38.302169295588286</v>
      </c>
      <c r="L107" s="37">
        <f t="shared" si="7"/>
        <v>38.307504788438095</v>
      </c>
    </row>
    <row r="108" spans="1:12" ht="27">
      <c r="A108" s="15"/>
      <c r="B108" s="31" t="s">
        <v>71</v>
      </c>
      <c r="C108" s="31" t="s">
        <v>84</v>
      </c>
      <c r="D108" s="37">
        <v>59.5</v>
      </c>
      <c r="E108" s="37">
        <f aca="true" t="shared" si="8" ref="E108:K108">17/(E12/100)</f>
        <v>58.96839987512574</v>
      </c>
      <c r="F108" s="37">
        <f t="shared" si="8"/>
        <v>59.08727538146049</v>
      </c>
      <c r="G108" s="37">
        <f t="shared" si="8"/>
        <v>59.17983708138968</v>
      </c>
      <c r="H108" s="37">
        <f t="shared" si="8"/>
        <v>59.16747876931644</v>
      </c>
      <c r="I108" s="37">
        <f t="shared" si="8"/>
        <v>59.24583536627867</v>
      </c>
      <c r="J108" s="37">
        <f t="shared" si="8"/>
        <v>59.20250740031342</v>
      </c>
      <c r="K108" s="37">
        <f t="shared" si="8"/>
        <v>59.19426163863644</v>
      </c>
      <c r="L108" s="37">
        <f>17/(L12/100)</f>
        <v>59.20250740031342</v>
      </c>
    </row>
    <row r="109" spans="1:12" ht="27">
      <c r="A109" s="15"/>
      <c r="B109" s="40" t="s">
        <v>72</v>
      </c>
      <c r="C109" s="40" t="s">
        <v>164</v>
      </c>
      <c r="D109" s="37">
        <v>904.4354838709677</v>
      </c>
      <c r="E109" s="37">
        <v>944.3254817987153</v>
      </c>
      <c r="F109" s="37">
        <v>797.7568740955137</v>
      </c>
      <c r="G109" s="37">
        <v>796.6040462427745</v>
      </c>
      <c r="H109" s="37">
        <v>796.028880866426</v>
      </c>
      <c r="I109" s="37">
        <v>796.028880866426</v>
      </c>
      <c r="J109" s="37">
        <v>794.5945945945946</v>
      </c>
      <c r="K109" s="37">
        <v>794.5945945945946</v>
      </c>
      <c r="L109" s="37">
        <v>793.1654676258993</v>
      </c>
    </row>
    <row r="110" spans="1:12" s="35" customFormat="1" ht="27">
      <c r="A110" s="33"/>
      <c r="B110" s="31" t="s">
        <v>73</v>
      </c>
      <c r="C110" s="31" t="s">
        <v>74</v>
      </c>
      <c r="D110" s="37">
        <f aca="true" t="shared" si="9" ref="D110:K110">975/D12*10</f>
        <v>338.52991215582796</v>
      </c>
      <c r="E110" s="37">
        <f t="shared" si="9"/>
        <v>338.20111693086824</v>
      </c>
      <c r="F110" s="37">
        <f>975/F12*10</f>
        <v>338.88290292308227</v>
      </c>
      <c r="G110" s="37">
        <f t="shared" si="9"/>
        <v>339.4137714962056</v>
      </c>
      <c r="H110" s="37">
        <f t="shared" si="9"/>
        <v>339.3428929416678</v>
      </c>
      <c r="I110" s="37">
        <f t="shared" si="9"/>
        <v>339.79229107130413</v>
      </c>
      <c r="J110" s="37">
        <f t="shared" si="9"/>
        <v>339.54379244297405</v>
      </c>
      <c r="K110" s="37">
        <f t="shared" si="9"/>
        <v>339.49650057453255</v>
      </c>
      <c r="L110" s="37">
        <f>975/L12*10</f>
        <v>339.54379244297405</v>
      </c>
    </row>
    <row r="111" spans="1:12" s="35" customFormat="1" ht="13.5">
      <c r="A111" s="33"/>
      <c r="B111" s="31" t="s">
        <v>75</v>
      </c>
      <c r="C111" s="31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s="35" customFormat="1" ht="27">
      <c r="A112" s="33"/>
      <c r="B112" s="31" t="s">
        <v>76</v>
      </c>
      <c r="C112" s="31" t="s">
        <v>85</v>
      </c>
      <c r="D112" s="18">
        <v>0.115</v>
      </c>
      <c r="E112" s="18">
        <v>0.112</v>
      </c>
      <c r="F112" s="18">
        <v>0.115</v>
      </c>
      <c r="G112" s="18">
        <v>0.116</v>
      </c>
      <c r="H112" s="34">
        <v>0.117</v>
      </c>
      <c r="I112" s="34">
        <v>0.116</v>
      </c>
      <c r="J112" s="34">
        <v>0.117</v>
      </c>
      <c r="K112" s="18">
        <v>0.116</v>
      </c>
      <c r="L112" s="18">
        <v>0.117</v>
      </c>
    </row>
    <row r="113" spans="1:12" s="35" customFormat="1" ht="27">
      <c r="A113" s="33"/>
      <c r="B113" s="31" t="s">
        <v>77</v>
      </c>
      <c r="C113" s="31" t="s">
        <v>85</v>
      </c>
      <c r="D113" s="18">
        <v>0.335</v>
      </c>
      <c r="E113" s="18">
        <v>0.335</v>
      </c>
      <c r="F113" s="18">
        <v>0.335</v>
      </c>
      <c r="G113" s="18">
        <v>0.335</v>
      </c>
      <c r="H113" s="18">
        <v>0.335</v>
      </c>
      <c r="I113" s="18">
        <v>0.335</v>
      </c>
      <c r="J113" s="18">
        <v>0.335</v>
      </c>
      <c r="K113" s="18">
        <v>0.335</v>
      </c>
      <c r="L113" s="18">
        <v>0.335</v>
      </c>
    </row>
    <row r="117" spans="2:12" ht="13.5">
      <c r="B117" s="64" t="s">
        <v>149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7:L117"/>
    <mergeCell ref="D9:D10"/>
    <mergeCell ref="E9:E10"/>
    <mergeCell ref="G9:H9"/>
    <mergeCell ref="B5:L5"/>
    <mergeCell ref="B6:L6"/>
    <mergeCell ref="F9:F10"/>
  </mergeCells>
  <printOptions/>
  <pageMargins left="0.7" right="0.7" top="0.75" bottom="0.75" header="0.3" footer="0.3"/>
  <pageSetup fitToHeight="5" fitToWidth="1" horizontalDpi="600" verticalDpi="600" orientation="landscape" paperSize="9" scale="68" r:id="rId3"/>
  <rowBreaks count="2" manualBreakCount="2">
    <brk id="56" max="11" man="1"/>
    <brk id="9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2" t="s">
        <v>86</v>
      </c>
      <c r="C2" s="2" t="s">
        <v>86</v>
      </c>
      <c r="D2" s="2" t="s">
        <v>87</v>
      </c>
      <c r="E2" s="2" t="s">
        <v>88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.75">
      <c r="B3" s="2">
        <v>2016</v>
      </c>
      <c r="C3" s="2">
        <v>2017</v>
      </c>
      <c r="D3" s="2">
        <v>2018</v>
      </c>
      <c r="E3" s="79">
        <v>2019</v>
      </c>
      <c r="F3" s="80"/>
      <c r="G3" s="79">
        <v>2020</v>
      </c>
      <c r="H3" s="80"/>
      <c r="I3" s="79">
        <v>2021</v>
      </c>
      <c r="J3" s="80"/>
      <c r="K3" s="79">
        <v>2022</v>
      </c>
      <c r="L3" s="80"/>
      <c r="M3" s="79">
        <v>2023</v>
      </c>
      <c r="N3" s="80"/>
      <c r="O3" s="79">
        <v>2024</v>
      </c>
      <c r="P3" s="80"/>
    </row>
    <row r="4" spans="2:16" ht="12.75">
      <c r="B4" s="2"/>
      <c r="C4" s="2"/>
      <c r="D4" s="2"/>
      <c r="E4" s="2" t="s">
        <v>89</v>
      </c>
      <c r="F4" s="2" t="s">
        <v>90</v>
      </c>
      <c r="G4" s="2" t="s">
        <v>89</v>
      </c>
      <c r="H4" s="2" t="s">
        <v>90</v>
      </c>
      <c r="I4" s="2" t="s">
        <v>89</v>
      </c>
      <c r="J4" s="2" t="s">
        <v>90</v>
      </c>
      <c r="K4" s="2" t="s">
        <v>89</v>
      </c>
      <c r="L4" s="2" t="s">
        <v>90</v>
      </c>
      <c r="M4" s="2" t="s">
        <v>89</v>
      </c>
      <c r="N4" s="2" t="s">
        <v>90</v>
      </c>
      <c r="O4" s="2" t="s">
        <v>89</v>
      </c>
      <c r="P4" s="2" t="s">
        <v>90</v>
      </c>
    </row>
    <row r="5" spans="1:16" ht="12.75">
      <c r="A5" t="s">
        <v>143</v>
      </c>
      <c r="B5" s="1" t="e">
        <f>'форма 2п'!#REF!/'форма 2п'!#REF!</f>
        <v>#REF!</v>
      </c>
      <c r="C5" s="1" t="e">
        <f>'форма 2п'!#REF!/'форма 2п'!D12</f>
        <v>#REF!</v>
      </c>
      <c r="D5" s="1" t="e">
        <f>'форма 2п'!#REF!/'форма 2п'!E12</f>
        <v>#REF!</v>
      </c>
      <c r="E5" s="1" t="e">
        <f>'форма 2п'!#REF!/'форма 2п'!G12</f>
        <v>#REF!</v>
      </c>
      <c r="F5" s="1" t="e">
        <f>'форма 2п'!#REF!/'форма 2п'!H12</f>
        <v>#REF!</v>
      </c>
      <c r="G5" s="1" t="e">
        <f>'форма 2п'!#REF!/'форма 2п'!I12</f>
        <v>#REF!</v>
      </c>
      <c r="H5" s="1" t="e">
        <f>'форма 2п'!#REF!/'форма 2п'!J12</f>
        <v>#REF!</v>
      </c>
      <c r="I5" s="1" t="e">
        <f>'форма 2п'!#REF!/'форма 2п'!K12</f>
        <v>#REF!</v>
      </c>
      <c r="J5" s="1" t="e">
        <f>'форма 2п'!#REF!/'форма 2п'!L12</f>
        <v>#REF!</v>
      </c>
      <c r="K5" s="1" t="e">
        <f>'форма 2п'!#REF!/'форма 2п'!#REF!</f>
        <v>#REF!</v>
      </c>
      <c r="L5" s="1" t="e">
        <f>'форма 2п'!#REF!/'форма 2п'!#REF!</f>
        <v>#REF!</v>
      </c>
      <c r="M5" s="1" t="e">
        <f>'форма 2п'!#REF!/'форма 2п'!#REF!</f>
        <v>#REF!</v>
      </c>
      <c r="N5" s="1" t="e">
        <f>'форма 2п'!#REF!/'форма 2п'!#REF!</f>
        <v>#REF!</v>
      </c>
      <c r="O5" s="1" t="e">
        <f>'форма 2п'!#REF!/'форма 2п'!#REF!</f>
        <v>#REF!</v>
      </c>
      <c r="P5" s="1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Меженная Олеся Алексеевна</cp:lastModifiedBy>
  <cp:lastPrinted>2022-10-19T04:54:56Z</cp:lastPrinted>
  <dcterms:created xsi:type="dcterms:W3CDTF">2013-05-25T16:45:04Z</dcterms:created>
  <dcterms:modified xsi:type="dcterms:W3CDTF">2023-10-16T03:53:21Z</dcterms:modified>
  <cp:category/>
  <cp:version/>
  <cp:contentType/>
  <cp:contentStatus/>
</cp:coreProperties>
</file>