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36" windowWidth="18552" windowHeight="11580" activeTab="0"/>
  </bookViews>
  <sheets>
    <sheet name="форма 2п" sheetId="1" r:id="rId1"/>
    <sheet name="Лист1" sheetId="2" r:id="rId2"/>
  </sheets>
  <definedNames>
    <definedName name="_xlnm.Print_Titles" localSheetId="0">'форма 2п'!$8:$10</definedName>
    <definedName name="_xlnm.Print_Area" localSheetId="1">'Лист1'!$A$1:$P$5</definedName>
    <definedName name="_xlnm.Print_Area" localSheetId="0">'форма 2п'!$A$1:$L$120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<sst xmlns="http://schemas.openxmlformats.org/spreadsheetml/2006/main" count="258" uniqueCount="165">
  <si>
    <t>Население</t>
  </si>
  <si>
    <t>Продукция сельского хозяйства</t>
  </si>
  <si>
    <t>млн. руб.</t>
  </si>
  <si>
    <t>Индекс производства продукции сельского хозяйства</t>
  </si>
  <si>
    <t>в ценах соответствующих лет; млн. руб.</t>
  </si>
  <si>
    <t>% к предыдущему году в сопоставимых ценах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</si>
  <si>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</si>
  <si>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</si>
  <si>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</si>
  <si>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</si>
  <si>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единиц</t>
  </si>
  <si>
    <t>Инвестиции в основной капитал</t>
  </si>
  <si>
    <t>Собственные средства</t>
  </si>
  <si>
    <t>млн. рублей</t>
  </si>
  <si>
    <t>Заемные средства других организаций</t>
  </si>
  <si>
    <t>Прочие</t>
  </si>
  <si>
    <t>Денежные доходы населения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</si>
  <si>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</si>
  <si>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</si>
  <si>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</si>
  <si>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</si>
  <si>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</si>
  <si>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</si>
  <si>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</si>
  <si>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</si>
  <si>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</si>
  <si>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</si>
  <si>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</si>
  <si>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</si>
  <si>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тыс. человек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</si>
  <si>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</si>
  <si>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</si>
  <si>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</si>
  <si>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 производства - РАЗДЕЛ C: Обрабатывающие производства</t>
  </si>
  <si>
    <t>Индекс производства - РАЗДЕЛ D: 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</si>
  <si>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</si>
  <si>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</si>
  <si>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</si>
  <si>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Продукция сельского хозяйства в хозяйствах всех категорий, в том числе: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</si>
  <si>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</si>
  <si>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</si>
  <si>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</si>
  <si>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</si>
  <si>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 ценах соответствующих лет; млрд. руб.</t>
  </si>
  <si>
    <t>тыс. тонн</t>
  </si>
  <si>
    <t>Картофель</t>
  </si>
  <si>
    <t>Овощи</t>
  </si>
  <si>
    <t>Скот и птица на убой (в живом весе)</t>
  </si>
  <si>
    <t>Молоко</t>
  </si>
  <si>
    <t>Яйца</t>
  </si>
  <si>
    <t>Нефть сырая, включая газовый конденсат</t>
  </si>
  <si>
    <t>Газ природный и попутный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</si>
  <si>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</si>
  <si>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</si>
  <si>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Оборот общественного питания</t>
  </si>
  <si>
    <t>Индекс физического объема инвестиций в основной капитал</t>
  </si>
  <si>
    <t>Привлеченные средства</t>
  </si>
  <si>
    <t>Кредиты банков</t>
  </si>
  <si>
    <t>Бюджетные средства</t>
  </si>
  <si>
    <t>руб.</t>
  </si>
  <si>
    <t>Средний размер назначенных пенсий</t>
  </si>
  <si>
    <t>Среднесписочная численность работников организаций (без внешних совместителей)</t>
  </si>
  <si>
    <t>Фонд начисленной заработной платы всех работников</t>
  </si>
  <si>
    <t>Численность детей в дошкольных образовательных учреждениях</t>
  </si>
  <si>
    <t>государственных и муниципальных</t>
  </si>
  <si>
    <t>негосударственных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</si>
  <si>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</si>
  <si>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</si>
  <si>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</si>
  <si>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</si>
  <si>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больничными койками на 10 000 человек населения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</si>
  <si>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</si>
  <si>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</si>
  <si>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</si>
  <si>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</si>
  <si>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</si>
  <si>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</si>
  <si>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</si>
  <si>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</si>
  <si>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</si>
  <si>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>Реальные денежные доходы населения</t>
  </si>
  <si>
    <t>Среднедушевые денежные доходы (в месяц)</t>
  </si>
  <si>
    <t>человек</t>
  </si>
  <si>
    <t>Численность обучающихся в общеобразовательных учреждениях (без вечерних (сменных) общеобразовательных учреждениях (на начало учебного года)</t>
  </si>
  <si>
    <t>Обеспеченность:</t>
  </si>
  <si>
    <t xml:space="preserve"> коек</t>
  </si>
  <si>
    <t>учрежд. на 100 тыс. населения</t>
  </si>
  <si>
    <t>на конец года; тыс. человек</t>
  </si>
  <si>
    <t>отчет</t>
  </si>
  <si>
    <t>оценка</t>
  </si>
  <si>
    <t>прогноз</t>
  </si>
  <si>
    <t>базовый вариант</t>
  </si>
  <si>
    <t>целевой вариант</t>
  </si>
  <si>
    <t>1.</t>
  </si>
  <si>
    <t>Численность населения (в среднегодовом исчислении)</t>
  </si>
  <si>
    <t>тыс.чел.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</si>
  <si>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</si>
  <si>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</si>
  <si>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</si>
  <si>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</si>
  <si>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</si>
  <si>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тыс. чел</t>
  </si>
  <si>
    <t>3.</t>
  </si>
  <si>
    <t>2.</t>
  </si>
  <si>
    <t>Объем отгруженных товаров собственного производства, выполненных работ и услуг собственными силами (В+C +D + E)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</si>
  <si>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</si>
  <si>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</si>
  <si>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</si>
  <si>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</si>
  <si>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</si>
  <si>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</si>
  <si>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 xml:space="preserve">млн.руб. </t>
  </si>
  <si>
    <t>млн.шт.</t>
  </si>
  <si>
    <t>2.3.</t>
  </si>
  <si>
    <t>Промышленное производство (BCDE)</t>
  </si>
  <si>
    <t>2.1.</t>
  </si>
  <si>
    <t>2.2.</t>
  </si>
  <si>
    <t>2.4.</t>
  </si>
  <si>
    <t xml:space="preserve"> Сельское хозяйство</t>
  </si>
  <si>
    <t>4.</t>
  </si>
  <si>
    <t xml:space="preserve">Производство важнейших видов продукции в натуральном выражении </t>
  </si>
  <si>
    <t>5.</t>
  </si>
  <si>
    <t>Строительство</t>
  </si>
  <si>
    <t>6.</t>
  </si>
  <si>
    <t>Торговля и услуги населению</t>
  </si>
  <si>
    <t>6.1.</t>
  </si>
  <si>
    <t>6.2.</t>
  </si>
  <si>
    <t>6.3.</t>
  </si>
  <si>
    <t>7.</t>
  </si>
  <si>
    <t>Малое и среднее предпринимательство, включая микропредприятия</t>
  </si>
  <si>
    <t xml:space="preserve"> Инвестиции</t>
  </si>
  <si>
    <t>8.</t>
  </si>
  <si>
    <t>10.</t>
  </si>
  <si>
    <t>11.</t>
  </si>
  <si>
    <t>Труд и занятость</t>
  </si>
  <si>
    <t>12.</t>
  </si>
  <si>
    <t xml:space="preserve"> Развитие социальной сферы</t>
  </si>
  <si>
    <t>Число родившихся</t>
  </si>
  <si>
    <t>Число умерших</t>
  </si>
  <si>
    <t>Естественный прирост населения</t>
  </si>
  <si>
    <t xml:space="preserve"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
</t>
  </si>
  <si>
    <t>Среднемесячная номинальная начисленная заработная плата 1 работника</t>
  </si>
  <si>
    <t>рублей</t>
  </si>
  <si>
    <t>Темп роста среднемесячной номинальной начисленной заработной платы 1 работника</t>
  </si>
  <si>
    <t>Численность занятых в экономике</t>
  </si>
  <si>
    <t>Численность рабочей силы (ЭАН)</t>
  </si>
  <si>
    <t>инв на 1 жителя</t>
  </si>
  <si>
    <t xml:space="preserve">                              </t>
  </si>
  <si>
    <t>Инвестиции в основной капитал по источникам финансирования</t>
  </si>
  <si>
    <t>ПРОГНОЗ</t>
  </si>
  <si>
    <t>ПРИЛОЖЕНИЕ</t>
  </si>
  <si>
    <t>к постановлению администрации Белоярского района</t>
  </si>
  <si>
    <t>_________________</t>
  </si>
  <si>
    <t xml:space="preserve"> % к предыдущему году</t>
  </si>
  <si>
    <t>Ввод жилых домов</t>
  </si>
  <si>
    <t>консервативный вариант</t>
  </si>
  <si>
    <t>млн.куб.м.</t>
  </si>
  <si>
    <t>Численность обучающихся в образовательных учреждениях начального профессионального образования</t>
  </si>
  <si>
    <t>социально-экономического развития  Белоярского района 
на 2021 год и плановый период 2022 и 2023 годов</t>
  </si>
  <si>
    <t>-</t>
  </si>
  <si>
    <t>Индекс потребительских цен на конец года</t>
  </si>
  <si>
    <t>Денежные доходы  населения</t>
  </si>
  <si>
    <t>Количество субъектов малого и среднего предпринимательства (на конец года)</t>
  </si>
  <si>
    <t>Среднесписочная численность работников (без внешних совместителей) субъектов малого и среднего предпринимательства</t>
  </si>
  <si>
    <t>от                           2020 года №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</si>
</sst>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#,##0.0_р_."/>
    <numFmt numFmtId="184" formatCode="#,##0.00_р_."/>
    <numFmt numFmtId="185" formatCode="#,##0.000_р_."/>
    <numFmt numFmtId="186" formatCode="#,##0_р_."/>
    <numFmt numFmtId="187" formatCode="#,##0.0"/>
    <numFmt numFmtId="188" formatCode="#,##0.0000"/>
    <numFmt numFmtId="189" formatCode="#,##0.00000"/>
    <numFmt numFmtId="190" formatCode="0_)"/>
  </numFmts>
  <fonts count="52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0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left" vertical="center" wrapText="1" shrinkToFi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top" wrapText="1"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 applyProtection="1">
      <alignment horizontal="left" vertical="center" wrapText="1" shrinkToFit="1"/>
      <protection/>
    </xf>
    <xf numFmtId="0" fontId="8" fillId="33" borderId="10" xfId="0" applyFont="1" applyFill="1" applyBorder="1" applyAlignment="1" applyProtection="1">
      <alignment horizontal="left" vertical="center" wrapText="1" shrinkToFit="1"/>
      <protection/>
    </xf>
    <xf numFmtId="0" fontId="3" fillId="33" borderId="10" xfId="0" applyFont="1" applyFill="1" applyBorder="1" applyAlignment="1">
      <alignment horizontal="left"/>
    </xf>
    <xf numFmtId="0" fontId="9" fillId="33" borderId="10" xfId="0" applyFont="1" applyFill="1" applyBorder="1" applyAlignment="1" applyProtection="1">
      <alignment horizontal="left" vertical="center" wrapText="1" shrinkToFit="1"/>
      <protection/>
    </xf>
    <xf numFmtId="187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81" fontId="3" fillId="33" borderId="10" xfId="0" applyNumberFormat="1" applyFont="1" applyFill="1" applyBorder="1" applyAlignment="1">
      <alignment horizontal="center"/>
    </xf>
    <xf numFmtId="176" fontId="3" fillId="33" borderId="10" xfId="0" applyNumberFormat="1" applyFont="1" applyFill="1" applyBorder="1" applyAlignment="1" applyProtection="1">
      <alignment horizontal="center" vertical="center" wrapText="1"/>
      <protection/>
    </xf>
    <xf numFmtId="181" fontId="3" fillId="33" borderId="10" xfId="0" applyNumberFormat="1" applyFont="1" applyFill="1" applyBorder="1" applyAlignment="1" applyProtection="1">
      <alignment horizontal="center" vertical="center" wrapText="1"/>
      <protection/>
    </xf>
    <xf numFmtId="177" fontId="3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183" fontId="3" fillId="33" borderId="10" xfId="0" applyNumberFormat="1" applyFont="1" applyFill="1" applyBorder="1" applyAlignment="1">
      <alignment horizontal="center" vertical="center"/>
    </xf>
    <xf numFmtId="184" fontId="3" fillId="33" borderId="10" xfId="0" applyNumberFormat="1" applyFont="1" applyFill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/>
    </xf>
    <xf numFmtId="0" fontId="50" fillId="33" borderId="0" xfId="0" applyFont="1" applyFill="1" applyAlignment="1">
      <alignment horizontal="left"/>
    </xf>
    <xf numFmtId="18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87" fontId="3" fillId="0" borderId="10" xfId="0" applyNumberFormat="1" applyFont="1" applyFill="1" applyBorder="1" applyAlignment="1">
      <alignment horizontal="center" vertical="center"/>
    </xf>
    <xf numFmtId="188" fontId="12" fillId="0" borderId="10" xfId="0" applyNumberFormat="1" applyFont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/>
    </xf>
    <xf numFmtId="187" fontId="12" fillId="0" borderId="10" xfId="0" applyNumberFormat="1" applyFont="1" applyBorder="1" applyAlignment="1">
      <alignment horizontal="center" vertical="center"/>
    </xf>
    <xf numFmtId="187" fontId="10" fillId="0" borderId="10" xfId="0" applyNumberFormat="1" applyFont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10" xfId="65"/>
    <cellStyle name="Обычный 2 11" xfId="66"/>
    <cellStyle name="Обычный 2 12" xfId="67"/>
    <cellStyle name="Обычный 2 13" xfId="68"/>
    <cellStyle name="Обычный 2 14" xfId="69"/>
    <cellStyle name="Обычный 2 15" xfId="70"/>
    <cellStyle name="Обычный 2 16" xfId="71"/>
    <cellStyle name="Обычный 2 17" xfId="72"/>
    <cellStyle name="Обычный 2 18" xfId="73"/>
    <cellStyle name="Обычный 2 19" xfId="74"/>
    <cellStyle name="Обычный 2 2" xfId="75"/>
    <cellStyle name="Обычный 2 20" xfId="76"/>
    <cellStyle name="Обычный 2 21" xfId="77"/>
    <cellStyle name="Обычный 2 22" xfId="78"/>
    <cellStyle name="Обычный 2 23" xfId="79"/>
    <cellStyle name="Обычный 2 24" xfId="80"/>
    <cellStyle name="Обычный 2 25" xfId="81"/>
    <cellStyle name="Обычный 2 26" xfId="82"/>
    <cellStyle name="Обычный 2 27" xfId="83"/>
    <cellStyle name="Обычный 2 28" xfId="84"/>
    <cellStyle name="Обычный 2 29" xfId="85"/>
    <cellStyle name="Обычный 2 3" xfId="86"/>
    <cellStyle name="Обычный 2 30" xfId="87"/>
    <cellStyle name="Обычный 2 4" xfId="88"/>
    <cellStyle name="Обычный 2 5" xfId="89"/>
    <cellStyle name="Обычный 2 6" xfId="90"/>
    <cellStyle name="Обычный 2 7" xfId="91"/>
    <cellStyle name="Обычный 2 8" xfId="92"/>
    <cellStyle name="Обычный 2 9" xfId="93"/>
    <cellStyle name="Обычный 2_диаграммы к уточн. прогн." xfId="94"/>
    <cellStyle name="Обычный 20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 2" xfId="106"/>
    <cellStyle name="Обычный 30" xfId="107"/>
    <cellStyle name="Обычный 31" xfId="108"/>
    <cellStyle name="Обычный 32" xfId="109"/>
    <cellStyle name="Обычный 33" xfId="110"/>
    <cellStyle name="Обычный 34" xfId="111"/>
    <cellStyle name="Обычный 35" xfId="112"/>
    <cellStyle name="Обычный 36" xfId="113"/>
    <cellStyle name="Обычный 37" xfId="114"/>
    <cellStyle name="Обычный 38" xfId="115"/>
    <cellStyle name="Обычный 4" xfId="116"/>
    <cellStyle name="Обычный 4 2" xfId="117"/>
    <cellStyle name="Обычный 5" xfId="118"/>
    <cellStyle name="Обычный 6" xfId="119"/>
    <cellStyle name="Обычный 7" xfId="120"/>
    <cellStyle name="Обычный 8" xfId="121"/>
    <cellStyle name="Followed Hyperlink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tabSelected="1" view="pageBreakPreview" zoomScale="80" zoomScaleNormal="80" zoomScaleSheetLayoutView="80" zoomScalePageLayoutView="0" workbookViewId="0" topLeftCell="B82">
      <selection activeCell="M13" sqref="M13"/>
    </sheetView>
  </sheetViews>
  <sheetFormatPr defaultColWidth="9.125" defaultRowHeight="12.75"/>
  <cols>
    <col min="1" max="1" width="5.50390625" style="8" hidden="1" customWidth="1"/>
    <col min="2" max="2" width="51.50390625" style="8" customWidth="1"/>
    <col min="3" max="3" width="24.50390625" style="8" customWidth="1"/>
    <col min="4" max="4" width="11.375" style="33" bestFit="1" customWidth="1"/>
    <col min="5" max="5" width="11.375" style="34" bestFit="1" customWidth="1"/>
    <col min="6" max="6" width="11.375" style="33" customWidth="1"/>
    <col min="7" max="7" width="14.125" style="34" customWidth="1"/>
    <col min="8" max="8" width="11.375" style="34" bestFit="1" customWidth="1"/>
    <col min="9" max="9" width="15.625" style="34" customWidth="1"/>
    <col min="10" max="10" width="11.375" style="34" bestFit="1" customWidth="1"/>
    <col min="11" max="11" width="16.50390625" style="34" customWidth="1"/>
    <col min="12" max="12" width="14.625" style="34" customWidth="1"/>
    <col min="13" max="16384" width="9.125" style="8" customWidth="1"/>
  </cols>
  <sheetData>
    <row r="1" spans="8:12" ht="13.5">
      <c r="H1" s="75" t="s">
        <v>150</v>
      </c>
      <c r="I1" s="75"/>
      <c r="J1" s="75"/>
      <c r="K1" s="75"/>
      <c r="L1" s="75"/>
    </row>
    <row r="2" spans="8:12" ht="13.5">
      <c r="H2" s="76" t="s">
        <v>151</v>
      </c>
      <c r="I2" s="76"/>
      <c r="J2" s="76"/>
      <c r="K2" s="76"/>
      <c r="L2" s="76"/>
    </row>
    <row r="3" spans="8:12" ht="13.5">
      <c r="H3" s="87" t="s">
        <v>164</v>
      </c>
      <c r="I3" s="87"/>
      <c r="J3" s="87"/>
      <c r="K3" s="87"/>
      <c r="L3" s="87"/>
    </row>
    <row r="4" spans="2:12" ht="13.5">
      <c r="B4" s="82" t="s">
        <v>149</v>
      </c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2:12" ht="13.5">
      <c r="B5" s="82" t="s">
        <v>158</v>
      </c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2:12" ht="13.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2:12" ht="13.5">
      <c r="B7" s="9"/>
      <c r="C7" s="10"/>
      <c r="D7" s="83"/>
      <c r="E7" s="83"/>
      <c r="F7" s="83"/>
      <c r="G7" s="83"/>
      <c r="H7" s="83"/>
      <c r="I7" s="83"/>
      <c r="J7" s="83"/>
      <c r="K7" s="83"/>
      <c r="L7" s="83"/>
    </row>
    <row r="8" spans="1:12" ht="13.5">
      <c r="A8" s="77"/>
      <c r="B8" s="84" t="s">
        <v>20</v>
      </c>
      <c r="C8" s="84" t="s">
        <v>21</v>
      </c>
      <c r="D8" s="31" t="s">
        <v>88</v>
      </c>
      <c r="E8" s="31" t="s">
        <v>88</v>
      </c>
      <c r="F8" s="31" t="s">
        <v>89</v>
      </c>
      <c r="G8" s="85" t="s">
        <v>90</v>
      </c>
      <c r="H8" s="86"/>
      <c r="I8" s="86"/>
      <c r="J8" s="86"/>
      <c r="K8" s="86"/>
      <c r="L8" s="86"/>
    </row>
    <row r="9" spans="1:12" ht="13.5">
      <c r="A9" s="78"/>
      <c r="B9" s="84"/>
      <c r="C9" s="84"/>
      <c r="D9" s="80">
        <v>2018</v>
      </c>
      <c r="E9" s="80">
        <v>2019</v>
      </c>
      <c r="F9" s="90">
        <v>2020</v>
      </c>
      <c r="G9" s="80">
        <v>2021</v>
      </c>
      <c r="H9" s="81"/>
      <c r="I9" s="80">
        <v>2022</v>
      </c>
      <c r="J9" s="81"/>
      <c r="K9" s="80">
        <v>2023</v>
      </c>
      <c r="L9" s="81"/>
    </row>
    <row r="10" spans="1:12" ht="27">
      <c r="A10" s="79"/>
      <c r="B10" s="84"/>
      <c r="C10" s="84"/>
      <c r="D10" s="81"/>
      <c r="E10" s="81"/>
      <c r="F10" s="91"/>
      <c r="G10" s="11" t="s">
        <v>155</v>
      </c>
      <c r="H10" s="11" t="s">
        <v>91</v>
      </c>
      <c r="I10" s="11" t="s">
        <v>155</v>
      </c>
      <c r="J10" s="11" t="s">
        <v>91</v>
      </c>
      <c r="K10" s="11" t="s">
        <v>155</v>
      </c>
      <c r="L10" s="11" t="s">
        <v>91</v>
      </c>
    </row>
    <row r="11" spans="1:12" ht="13.5">
      <c r="A11" s="12" t="s">
        <v>93</v>
      </c>
      <c r="B11" s="13" t="s">
        <v>0</v>
      </c>
      <c r="C11" s="13"/>
      <c r="D11" s="14"/>
      <c r="E11" s="35"/>
      <c r="F11" s="14"/>
      <c r="G11" s="35"/>
      <c r="H11" s="35"/>
      <c r="I11" s="35"/>
      <c r="J11" s="35"/>
      <c r="K11" s="35"/>
      <c r="L11" s="35"/>
    </row>
    <row r="12" spans="1:12" ht="13.5">
      <c r="A12" s="12"/>
      <c r="B12" s="1" t="s">
        <v>94</v>
      </c>
      <c r="C12" s="2" t="s">
        <v>95</v>
      </c>
      <c r="D12" s="40">
        <v>28.677</v>
      </c>
      <c r="E12" s="40">
        <v>28.418</v>
      </c>
      <c r="F12" s="40">
        <v>28.511</v>
      </c>
      <c r="G12" s="40">
        <v>28.672</v>
      </c>
      <c r="H12" s="40">
        <v>28.692</v>
      </c>
      <c r="I12" s="40">
        <v>28.753</v>
      </c>
      <c r="J12" s="40">
        <v>28.807</v>
      </c>
      <c r="K12" s="40">
        <v>28.815</v>
      </c>
      <c r="L12" s="40">
        <v>28.895</v>
      </c>
    </row>
    <row r="13" spans="1:12" ht="13.5">
      <c r="A13" s="12"/>
      <c r="B13" s="15" t="s">
        <v>96</v>
      </c>
      <c r="C13" s="2" t="s">
        <v>95</v>
      </c>
      <c r="D13" s="41">
        <v>17.506</v>
      </c>
      <c r="E13" s="41">
        <f>E12*0.622</f>
        <v>17.675995999999998</v>
      </c>
      <c r="F13" s="41">
        <f>F12*0.623</f>
        <v>17.762353</v>
      </c>
      <c r="G13" s="41">
        <f>G12*0.624</f>
        <v>17.891328</v>
      </c>
      <c r="H13" s="41">
        <f>H12*0.625</f>
        <v>17.9325</v>
      </c>
      <c r="I13" s="41">
        <f>I12*0.625</f>
        <v>17.970625</v>
      </c>
      <c r="J13" s="41">
        <f>J12*0.627</f>
        <v>18.061989</v>
      </c>
      <c r="K13" s="41">
        <f>K12*0.623</f>
        <v>17.951745000000003</v>
      </c>
      <c r="L13" s="41">
        <f>L12*0.629</f>
        <v>18.174955</v>
      </c>
    </row>
    <row r="14" spans="1:12" ht="27">
      <c r="A14" s="12"/>
      <c r="B14" s="15" t="s">
        <v>97</v>
      </c>
      <c r="C14" s="2" t="s">
        <v>95</v>
      </c>
      <c r="D14" s="41">
        <v>4.51</v>
      </c>
      <c r="E14" s="41">
        <f>E12*0.1565</f>
        <v>4.447417</v>
      </c>
      <c r="F14" s="41">
        <f>F12*0.1555</f>
        <v>4.4334605</v>
      </c>
      <c r="G14" s="41">
        <f>G12*0.1545</f>
        <v>4.429824</v>
      </c>
      <c r="H14" s="41">
        <f>H12*0.1535</f>
        <v>4.404222</v>
      </c>
      <c r="I14" s="41">
        <f>I12*0.1535</f>
        <v>4.4135855</v>
      </c>
      <c r="J14" s="41">
        <f>J12*0.1515</f>
        <v>4.364260499999999</v>
      </c>
      <c r="K14" s="41">
        <f>K12*0.1515</f>
        <v>4.3654725</v>
      </c>
      <c r="L14" s="41">
        <f>L12*0.15</f>
        <v>4.33425</v>
      </c>
    </row>
    <row r="15" spans="1:12" ht="13.5">
      <c r="A15" s="12"/>
      <c r="B15" s="1" t="s">
        <v>137</v>
      </c>
      <c r="C15" s="2" t="s">
        <v>29</v>
      </c>
      <c r="D15" s="14">
        <v>0.316</v>
      </c>
      <c r="E15" s="14">
        <v>0.334</v>
      </c>
      <c r="F15" s="14">
        <v>0.355</v>
      </c>
      <c r="G15" s="43">
        <v>0.351</v>
      </c>
      <c r="H15" s="14">
        <v>0.364</v>
      </c>
      <c r="I15" s="43">
        <v>0.356</v>
      </c>
      <c r="J15" s="14">
        <v>0.361</v>
      </c>
      <c r="K15" s="14">
        <v>0.356</v>
      </c>
      <c r="L15" s="14">
        <v>0.361</v>
      </c>
    </row>
    <row r="16" spans="1:16" ht="27">
      <c r="A16" s="12"/>
      <c r="B16" s="1" t="s">
        <v>23</v>
      </c>
      <c r="C16" s="2" t="s">
        <v>24</v>
      </c>
      <c r="D16" s="44">
        <v>11</v>
      </c>
      <c r="E16" s="44">
        <v>11.8</v>
      </c>
      <c r="F16" s="44">
        <f aca="true" t="shared" si="0" ref="F16:L16">F15/F12*1000</f>
        <v>12.451334572621093</v>
      </c>
      <c r="G16" s="44">
        <f t="shared" si="0"/>
        <v>12.241908482142856</v>
      </c>
      <c r="H16" s="44">
        <f t="shared" si="0"/>
        <v>12.686463125609926</v>
      </c>
      <c r="I16" s="44">
        <f t="shared" si="0"/>
        <v>12.381316732167077</v>
      </c>
      <c r="J16" s="44">
        <f t="shared" si="0"/>
        <v>12.531676328670116</v>
      </c>
      <c r="K16" s="44">
        <f t="shared" si="0"/>
        <v>12.354676383827865</v>
      </c>
      <c r="L16" s="44">
        <f t="shared" si="0"/>
        <v>12.493510988060217</v>
      </c>
      <c r="P16" s="8" t="s">
        <v>147</v>
      </c>
    </row>
    <row r="17" spans="1:12" ht="13.5">
      <c r="A17" s="12"/>
      <c r="B17" s="1" t="s">
        <v>98</v>
      </c>
      <c r="C17" s="2" t="s">
        <v>99</v>
      </c>
      <c r="D17" s="42" t="s">
        <v>159</v>
      </c>
      <c r="E17" s="42">
        <v>1.8</v>
      </c>
      <c r="F17" s="42">
        <v>1.8</v>
      </c>
      <c r="G17" s="42">
        <v>1.8</v>
      </c>
      <c r="H17" s="42">
        <v>1.8</v>
      </c>
      <c r="I17" s="42">
        <v>1.8</v>
      </c>
      <c r="J17" s="42">
        <v>1.8</v>
      </c>
      <c r="K17" s="42">
        <v>1.8</v>
      </c>
      <c r="L17" s="42">
        <v>1.8</v>
      </c>
    </row>
    <row r="18" spans="1:12" ht="13.5">
      <c r="A18" s="12"/>
      <c r="B18" s="1" t="s">
        <v>138</v>
      </c>
      <c r="C18" s="2" t="s">
        <v>29</v>
      </c>
      <c r="D18" s="14">
        <v>0.184</v>
      </c>
      <c r="E18" s="14">
        <v>0.149</v>
      </c>
      <c r="F18" s="43">
        <v>0.18</v>
      </c>
      <c r="G18" s="14">
        <v>0.174</v>
      </c>
      <c r="H18" s="14">
        <v>0.174</v>
      </c>
      <c r="I18" s="14">
        <v>0.171</v>
      </c>
      <c r="J18" s="14">
        <v>0.169</v>
      </c>
      <c r="K18" s="14">
        <v>0.171</v>
      </c>
      <c r="L18" s="43">
        <f>0.169</f>
        <v>0.169</v>
      </c>
    </row>
    <row r="19" spans="1:12" ht="27">
      <c r="A19" s="12"/>
      <c r="B19" s="1" t="s">
        <v>25</v>
      </c>
      <c r="C19" s="2" t="s">
        <v>26</v>
      </c>
      <c r="D19" s="44">
        <v>6.4</v>
      </c>
      <c r="E19" s="44">
        <v>5.2</v>
      </c>
      <c r="F19" s="44">
        <f aca="true" t="shared" si="1" ref="F19:L19">F18/F12*1000</f>
        <v>6.313352741047315</v>
      </c>
      <c r="G19" s="44">
        <f t="shared" si="1"/>
        <v>6.068638392857142</v>
      </c>
      <c r="H19" s="44">
        <f t="shared" si="1"/>
        <v>6.064408197406943</v>
      </c>
      <c r="I19" s="44">
        <f t="shared" si="1"/>
        <v>5.947205508990367</v>
      </c>
      <c r="J19" s="44">
        <f t="shared" si="1"/>
        <v>5.866629638629501</v>
      </c>
      <c r="K19" s="44">
        <f t="shared" si="1"/>
        <v>5.9344091618948465</v>
      </c>
      <c r="L19" s="44">
        <f t="shared" si="1"/>
        <v>5.848762761723482</v>
      </c>
    </row>
    <row r="20" spans="1:12" ht="13.5">
      <c r="A20" s="12"/>
      <c r="B20" s="1" t="s">
        <v>139</v>
      </c>
      <c r="C20" s="2" t="s">
        <v>29</v>
      </c>
      <c r="D20" s="42">
        <v>0.132</v>
      </c>
      <c r="E20" s="42">
        <v>0.185</v>
      </c>
      <c r="F20" s="45">
        <f aca="true" t="shared" si="2" ref="F20:L20">F15-F18</f>
        <v>0.175</v>
      </c>
      <c r="G20" s="45">
        <f t="shared" si="2"/>
        <v>0.177</v>
      </c>
      <c r="H20" s="42">
        <f t="shared" si="2"/>
        <v>0.19</v>
      </c>
      <c r="I20" s="42">
        <f t="shared" si="2"/>
        <v>0.18499999999999997</v>
      </c>
      <c r="J20" s="42">
        <f t="shared" si="2"/>
        <v>0.19199999999999998</v>
      </c>
      <c r="K20" s="42">
        <f t="shared" si="2"/>
        <v>0.18499999999999997</v>
      </c>
      <c r="L20" s="45">
        <f t="shared" si="2"/>
        <v>0.19199999999999998</v>
      </c>
    </row>
    <row r="21" spans="1:12" ht="13.5">
      <c r="A21" s="12"/>
      <c r="B21" s="1" t="s">
        <v>27</v>
      </c>
      <c r="C21" s="2" t="s">
        <v>28</v>
      </c>
      <c r="D21" s="44">
        <v>4.6</v>
      </c>
      <c r="E21" s="44">
        <v>6.6</v>
      </c>
      <c r="F21" s="44">
        <f aca="true" t="shared" si="3" ref="F21:L21">F20/F12*1000</f>
        <v>6.137981831573779</v>
      </c>
      <c r="G21" s="44">
        <f t="shared" si="3"/>
        <v>6.173270089285714</v>
      </c>
      <c r="H21" s="44">
        <f t="shared" si="3"/>
        <v>6.622054928202984</v>
      </c>
      <c r="I21" s="44">
        <f t="shared" si="3"/>
        <v>6.434111223176711</v>
      </c>
      <c r="J21" s="44">
        <f t="shared" si="3"/>
        <v>6.665046690040615</v>
      </c>
      <c r="K21" s="44">
        <f t="shared" si="3"/>
        <v>6.42026722193302</v>
      </c>
      <c r="L21" s="44">
        <f t="shared" si="3"/>
        <v>6.644748226336736</v>
      </c>
    </row>
    <row r="22" spans="1:12" ht="13.5">
      <c r="A22" s="12"/>
      <c r="B22" s="1" t="s">
        <v>100</v>
      </c>
      <c r="C22" s="2" t="s">
        <v>101</v>
      </c>
      <c r="D22" s="14">
        <v>0.619</v>
      </c>
      <c r="E22" s="14">
        <v>-0.218</v>
      </c>
      <c r="F22" s="43">
        <v>0.045</v>
      </c>
      <c r="G22" s="43">
        <v>-0.076</v>
      </c>
      <c r="H22" s="43">
        <v>-0.048</v>
      </c>
      <c r="I22" s="14">
        <v>-0.123</v>
      </c>
      <c r="J22" s="43">
        <v>-0.104</v>
      </c>
      <c r="K22" s="14">
        <v>-0.123</v>
      </c>
      <c r="L22" s="14">
        <v>-0.104</v>
      </c>
    </row>
    <row r="23" spans="1:12" ht="13.5">
      <c r="A23" s="16" t="s">
        <v>103</v>
      </c>
      <c r="B23" s="17" t="s">
        <v>114</v>
      </c>
      <c r="C23" s="18"/>
      <c r="D23" s="14"/>
      <c r="E23" s="35"/>
      <c r="F23" s="14"/>
      <c r="G23" s="35"/>
      <c r="H23" s="35"/>
      <c r="I23" s="35"/>
      <c r="J23" s="35"/>
      <c r="K23" s="35"/>
      <c r="L23" s="35"/>
    </row>
    <row r="24" spans="1:12" ht="41.25">
      <c r="A24" s="18"/>
      <c r="B24" s="3" t="s">
        <v>104</v>
      </c>
      <c r="C24" s="2" t="s">
        <v>105</v>
      </c>
      <c r="D24" s="71">
        <v>45888.17868810501</v>
      </c>
      <c r="E24" s="71">
        <v>66571.4957</v>
      </c>
      <c r="F24" s="71">
        <v>53197.92289144298</v>
      </c>
      <c r="G24" s="71">
        <v>54042.51732826082</v>
      </c>
      <c r="H24" s="71">
        <v>59437.01350203982</v>
      </c>
      <c r="I24" s="71">
        <v>62892.64957674283</v>
      </c>
      <c r="J24" s="71">
        <v>72012.22459628692</v>
      </c>
      <c r="K24" s="71">
        <v>68351.66192073419</v>
      </c>
      <c r="L24" s="71">
        <v>82175.78024762995</v>
      </c>
    </row>
    <row r="25" spans="1:12" ht="27">
      <c r="A25" s="18"/>
      <c r="B25" s="19" t="s">
        <v>106</v>
      </c>
      <c r="C25" s="2" t="s">
        <v>5</v>
      </c>
      <c r="D25" s="71">
        <v>119.80408037278447</v>
      </c>
      <c r="E25" s="71">
        <v>140.4421359240468</v>
      </c>
      <c r="F25" s="71">
        <v>92.25935958030453</v>
      </c>
      <c r="G25" s="71">
        <v>95.13792375370475</v>
      </c>
      <c r="H25" s="71">
        <v>102.3411828599557</v>
      </c>
      <c r="I25" s="71">
        <v>112.71339639416173</v>
      </c>
      <c r="J25" s="71">
        <v>116.5861035275359</v>
      </c>
      <c r="K25" s="71">
        <v>105.07085562510724</v>
      </c>
      <c r="L25" s="71">
        <v>109.81079200943313</v>
      </c>
    </row>
    <row r="26" spans="1:12" ht="13.5">
      <c r="A26" s="21" t="s">
        <v>115</v>
      </c>
      <c r="B26" s="16" t="s">
        <v>107</v>
      </c>
      <c r="C26" s="2"/>
      <c r="D26" s="14"/>
      <c r="E26" s="35"/>
      <c r="F26" s="14"/>
      <c r="G26" s="35"/>
      <c r="H26" s="35"/>
      <c r="I26" s="35"/>
      <c r="J26" s="35"/>
      <c r="K26" s="35"/>
      <c r="L26" s="35"/>
    </row>
    <row r="27" spans="1:12" ht="54.75">
      <c r="A27" s="18"/>
      <c r="B27" s="1" t="s">
        <v>30</v>
      </c>
      <c r="C27" s="2" t="s">
        <v>105</v>
      </c>
      <c r="D27" s="71">
        <v>43711.8292</v>
      </c>
      <c r="E27" s="71">
        <v>64143.0397</v>
      </c>
      <c r="F27" s="71">
        <v>50665.097747600004</v>
      </c>
      <c r="G27" s="71">
        <v>51412.21860589264</v>
      </c>
      <c r="H27" s="71">
        <v>56783.24121895927</v>
      </c>
      <c r="I27" s="71">
        <v>60153.53841546516</v>
      </c>
      <c r="J27" s="71">
        <v>69225.69816047502</v>
      </c>
      <c r="K27" s="71">
        <v>65500.063720691745</v>
      </c>
      <c r="L27" s="71">
        <v>79247.9501736375</v>
      </c>
    </row>
    <row r="28" spans="1:12" ht="27">
      <c r="A28" s="18"/>
      <c r="B28" s="1" t="s">
        <v>31</v>
      </c>
      <c r="C28" s="2" t="s">
        <v>5</v>
      </c>
      <c r="D28" s="71">
        <v>122.04190843461025</v>
      </c>
      <c r="E28" s="71">
        <v>142.1492684468334</v>
      </c>
      <c r="F28" s="71">
        <v>92.16765243901554</v>
      </c>
      <c r="G28" s="71">
        <v>94.9248141290173</v>
      </c>
      <c r="H28" s="71">
        <v>102.44575602926105</v>
      </c>
      <c r="I28" s="71">
        <v>113.37443510248681</v>
      </c>
      <c r="J28" s="71">
        <v>117.3360916492782</v>
      </c>
      <c r="K28" s="71">
        <v>105.30767022840087</v>
      </c>
      <c r="L28" s="71">
        <v>110.18060318708737</v>
      </c>
    </row>
    <row r="29" spans="1:12" ht="13.5">
      <c r="A29" s="21" t="s">
        <v>116</v>
      </c>
      <c r="B29" s="16" t="s">
        <v>108</v>
      </c>
      <c r="C29" s="4"/>
      <c r="D29" s="14"/>
      <c r="E29" s="35"/>
      <c r="F29" s="14"/>
      <c r="G29" s="35"/>
      <c r="H29" s="35"/>
      <c r="I29" s="35"/>
      <c r="J29" s="35"/>
      <c r="K29" s="35"/>
      <c r="L29" s="35"/>
    </row>
    <row r="30" spans="1:12" ht="54.75">
      <c r="A30" s="18"/>
      <c r="B30" s="1" t="s">
        <v>32</v>
      </c>
      <c r="C30" s="22" t="s">
        <v>105</v>
      </c>
      <c r="D30" s="71">
        <v>1011.9320881049999</v>
      </c>
      <c r="E30" s="71">
        <v>1210.883</v>
      </c>
      <c r="F30" s="71">
        <v>1263.888143842971</v>
      </c>
      <c r="G30" s="71">
        <v>1312.9015233281907</v>
      </c>
      <c r="H30" s="71">
        <v>1324.6702411605538</v>
      </c>
      <c r="I30" s="71">
        <v>1371.4024681300743</v>
      </c>
      <c r="J30" s="71">
        <v>1399.4365344407115</v>
      </c>
      <c r="K30" s="71">
        <v>1431.6559692378876</v>
      </c>
      <c r="L30" s="71">
        <v>1480.2472630567147</v>
      </c>
    </row>
    <row r="31" spans="1:12" ht="27">
      <c r="A31" s="18"/>
      <c r="B31" s="1" t="s">
        <v>33</v>
      </c>
      <c r="C31" s="22" t="s">
        <v>5</v>
      </c>
      <c r="D31" s="71">
        <v>84.74022458633416</v>
      </c>
      <c r="E31" s="71">
        <v>113.74572278225608</v>
      </c>
      <c r="F31" s="71">
        <v>98.89428150479281</v>
      </c>
      <c r="G31" s="71">
        <v>99.73886771200569</v>
      </c>
      <c r="H31" s="71">
        <v>100.82706580239768</v>
      </c>
      <c r="I31" s="71">
        <v>100.37371057350457</v>
      </c>
      <c r="J31" s="71">
        <v>101.26568600344463</v>
      </c>
      <c r="K31" s="71">
        <v>100.49054055638358</v>
      </c>
      <c r="L31" s="71">
        <v>101.38297851647515</v>
      </c>
    </row>
    <row r="32" spans="1:12" ht="27">
      <c r="A32" s="21" t="s">
        <v>113</v>
      </c>
      <c r="B32" s="16" t="s">
        <v>109</v>
      </c>
      <c r="C32" s="22"/>
      <c r="D32" s="14"/>
      <c r="E32" s="35"/>
      <c r="F32" s="14"/>
      <c r="G32" s="35"/>
      <c r="H32" s="35"/>
      <c r="I32" s="35"/>
      <c r="J32" s="35"/>
      <c r="K32" s="35"/>
      <c r="L32" s="35"/>
    </row>
    <row r="33" spans="1:12" ht="69">
      <c r="A33" s="18"/>
      <c r="B33" s="1" t="s">
        <v>110</v>
      </c>
      <c r="C33" s="22" t="s">
        <v>105</v>
      </c>
      <c r="D33" s="71">
        <v>1021.5117</v>
      </c>
      <c r="E33" s="71">
        <v>1068.0682</v>
      </c>
      <c r="F33" s="71">
        <v>1104.462</v>
      </c>
      <c r="G33" s="71">
        <v>1146.34319904</v>
      </c>
      <c r="H33" s="71">
        <v>1153.23504192</v>
      </c>
      <c r="I33" s="71">
        <v>1189.8125331475967</v>
      </c>
      <c r="J33" s="71">
        <v>1204.1619013711872</v>
      </c>
      <c r="K33" s="71">
        <v>1234.9302244045534</v>
      </c>
      <c r="L33" s="71">
        <v>1257.337690935739</v>
      </c>
    </row>
    <row r="34" spans="1:12" ht="41.25">
      <c r="A34" s="18"/>
      <c r="B34" s="1" t="s">
        <v>34</v>
      </c>
      <c r="C34" s="22" t="s">
        <v>5</v>
      </c>
      <c r="D34" s="71">
        <v>97.56329282876891</v>
      </c>
      <c r="E34" s="71">
        <v>100.34319395565889</v>
      </c>
      <c r="F34" s="71">
        <v>100.20100928752207</v>
      </c>
      <c r="G34" s="71">
        <v>99.8</v>
      </c>
      <c r="H34" s="71">
        <v>100.4</v>
      </c>
      <c r="I34" s="71">
        <v>99.8</v>
      </c>
      <c r="J34" s="71">
        <v>100.4</v>
      </c>
      <c r="K34" s="71">
        <v>99.8</v>
      </c>
      <c r="L34" s="71">
        <v>100.4</v>
      </c>
    </row>
    <row r="35" spans="1:12" ht="41.25">
      <c r="A35" s="21" t="s">
        <v>117</v>
      </c>
      <c r="B35" s="16" t="s">
        <v>35</v>
      </c>
      <c r="C35" s="22"/>
      <c r="D35" s="14"/>
      <c r="E35" s="35"/>
      <c r="F35" s="14"/>
      <c r="G35" s="35"/>
      <c r="H35" s="35"/>
      <c r="I35" s="35"/>
      <c r="J35" s="35"/>
      <c r="K35" s="35"/>
      <c r="L35" s="35"/>
    </row>
    <row r="36" spans="1:12" ht="69">
      <c r="A36" s="18"/>
      <c r="B36" s="1" t="s">
        <v>36</v>
      </c>
      <c r="C36" s="22" t="s">
        <v>105</v>
      </c>
      <c r="D36" s="71">
        <v>142.9057</v>
      </c>
      <c r="E36" s="71">
        <v>149.5048</v>
      </c>
      <c r="F36" s="71">
        <v>164.475</v>
      </c>
      <c r="G36" s="71">
        <v>171.05399999999997</v>
      </c>
      <c r="H36" s="71">
        <v>175.867</v>
      </c>
      <c r="I36" s="71">
        <v>177.89615999999998</v>
      </c>
      <c r="J36" s="71">
        <v>182.928</v>
      </c>
      <c r="K36" s="71">
        <v>185.0120064</v>
      </c>
      <c r="L36" s="71">
        <v>190.24512</v>
      </c>
    </row>
    <row r="37" spans="1:12" ht="41.25">
      <c r="A37" s="18"/>
      <c r="B37" s="1" t="s">
        <v>37</v>
      </c>
      <c r="C37" s="22" t="s">
        <v>5</v>
      </c>
      <c r="D37" s="71">
        <v>97.66820595165171</v>
      </c>
      <c r="E37" s="71">
        <v>98.3250003850007</v>
      </c>
      <c r="F37" s="71">
        <v>103.29877015206861</v>
      </c>
      <c r="G37" s="71">
        <v>100</v>
      </c>
      <c r="H37" s="71">
        <v>102.81373133630316</v>
      </c>
      <c r="I37" s="71">
        <v>100</v>
      </c>
      <c r="J37" s="71">
        <v>100.01439024507593</v>
      </c>
      <c r="K37" s="71">
        <v>100</v>
      </c>
      <c r="L37" s="71">
        <v>100.01439024507593</v>
      </c>
    </row>
    <row r="38" spans="1:12" ht="13.5">
      <c r="A38" s="21" t="s">
        <v>102</v>
      </c>
      <c r="B38" s="17" t="s">
        <v>118</v>
      </c>
      <c r="C38" s="22"/>
      <c r="D38" s="14"/>
      <c r="E38" s="35"/>
      <c r="F38" s="14"/>
      <c r="G38" s="35"/>
      <c r="H38" s="35"/>
      <c r="I38" s="35"/>
      <c r="J38" s="35"/>
      <c r="K38" s="35"/>
      <c r="L38" s="35"/>
    </row>
    <row r="39" spans="1:12" ht="13.5">
      <c r="A39" s="18"/>
      <c r="B39" s="23" t="s">
        <v>1</v>
      </c>
      <c r="C39" s="23" t="s">
        <v>2</v>
      </c>
      <c r="D39" s="46">
        <v>294.462</v>
      </c>
      <c r="E39" s="46">
        <v>307.322</v>
      </c>
      <c r="F39" s="46">
        <v>317.283</v>
      </c>
      <c r="G39" s="46">
        <v>326.142</v>
      </c>
      <c r="H39" s="46">
        <v>330.178</v>
      </c>
      <c r="I39" s="46">
        <v>342.077</v>
      </c>
      <c r="J39" s="46">
        <v>347.818</v>
      </c>
      <c r="K39" s="46">
        <v>360.966</v>
      </c>
      <c r="L39" s="46">
        <v>367.746</v>
      </c>
    </row>
    <row r="40" spans="1:12" ht="27">
      <c r="A40" s="18"/>
      <c r="B40" s="19" t="s">
        <v>3</v>
      </c>
      <c r="C40" s="22" t="s">
        <v>5</v>
      </c>
      <c r="D40" s="20">
        <v>130.3</v>
      </c>
      <c r="E40" s="20">
        <v>105.2</v>
      </c>
      <c r="F40" s="20">
        <v>104</v>
      </c>
      <c r="G40" s="20">
        <v>100.3</v>
      </c>
      <c r="H40" s="20">
        <v>101.4</v>
      </c>
      <c r="I40" s="20">
        <v>101.3</v>
      </c>
      <c r="J40" s="20">
        <v>101.5</v>
      </c>
      <c r="K40" s="20">
        <v>101.9</v>
      </c>
      <c r="L40" s="20">
        <v>101.9</v>
      </c>
    </row>
    <row r="41" spans="1:12" ht="27">
      <c r="A41" s="18"/>
      <c r="B41" s="19" t="s">
        <v>38</v>
      </c>
      <c r="C41" s="22"/>
      <c r="D41" s="31"/>
      <c r="E41" s="47"/>
      <c r="F41" s="31"/>
      <c r="G41" s="47"/>
      <c r="H41" s="47"/>
      <c r="I41" s="47"/>
      <c r="J41" s="47"/>
      <c r="K41" s="47"/>
      <c r="L41" s="47"/>
    </row>
    <row r="42" spans="1:12" ht="13.5">
      <c r="A42" s="18"/>
      <c r="B42" s="19" t="s">
        <v>39</v>
      </c>
      <c r="C42" s="22" t="s">
        <v>111</v>
      </c>
      <c r="D42" s="46">
        <v>163.328</v>
      </c>
      <c r="E42" s="46">
        <v>173.104</v>
      </c>
      <c r="F42" s="46">
        <v>180.791</v>
      </c>
      <c r="G42" s="46">
        <v>186.238</v>
      </c>
      <c r="H42" s="46">
        <v>188.453</v>
      </c>
      <c r="I42" s="46">
        <v>194.672</v>
      </c>
      <c r="J42" s="46">
        <v>198.348</v>
      </c>
      <c r="K42" s="46">
        <v>205.495</v>
      </c>
      <c r="L42" s="46">
        <v>209.187</v>
      </c>
    </row>
    <row r="43" spans="1:12" ht="27">
      <c r="A43" s="18"/>
      <c r="B43" s="19" t="s">
        <v>40</v>
      </c>
      <c r="C43" s="22" t="s">
        <v>5</v>
      </c>
      <c r="D43" s="20">
        <v>170.6</v>
      </c>
      <c r="E43" s="20">
        <v>115.3</v>
      </c>
      <c r="F43" s="20">
        <v>105.5</v>
      </c>
      <c r="G43" s="20">
        <v>100.5</v>
      </c>
      <c r="H43" s="20">
        <v>101.3</v>
      </c>
      <c r="I43" s="20">
        <v>100</v>
      </c>
      <c r="J43" s="20">
        <v>101.3</v>
      </c>
      <c r="K43" s="20">
        <v>100.1</v>
      </c>
      <c r="L43" s="20">
        <v>101.8</v>
      </c>
    </row>
    <row r="44" spans="1:12" ht="13.5">
      <c r="A44" s="18"/>
      <c r="B44" s="19" t="s">
        <v>41</v>
      </c>
      <c r="C44" s="22" t="s">
        <v>111</v>
      </c>
      <c r="D44" s="46">
        <v>132.133</v>
      </c>
      <c r="E44" s="46">
        <v>134.218</v>
      </c>
      <c r="F44" s="46">
        <v>136.492</v>
      </c>
      <c r="G44" s="46">
        <v>139.904</v>
      </c>
      <c r="H44" s="46">
        <v>141.725</v>
      </c>
      <c r="I44" s="46">
        <v>147.405</v>
      </c>
      <c r="J44" s="46">
        <v>149.47</v>
      </c>
      <c r="K44" s="46">
        <v>155.471</v>
      </c>
      <c r="L44" s="46">
        <v>158.558</v>
      </c>
    </row>
    <row r="45" spans="1:12" ht="27">
      <c r="A45" s="18"/>
      <c r="B45" s="19" t="s">
        <v>42</v>
      </c>
      <c r="C45" s="22" t="s">
        <v>5</v>
      </c>
      <c r="D45" s="20">
        <v>96.9</v>
      </c>
      <c r="E45" s="20">
        <v>92.2</v>
      </c>
      <c r="F45" s="20">
        <v>102</v>
      </c>
      <c r="G45" s="20">
        <v>100</v>
      </c>
      <c r="H45" s="20">
        <v>101.5</v>
      </c>
      <c r="I45" s="20">
        <v>100.2</v>
      </c>
      <c r="J45" s="20">
        <v>101.8</v>
      </c>
      <c r="K45" s="20">
        <v>100.4</v>
      </c>
      <c r="L45" s="20">
        <v>102</v>
      </c>
    </row>
    <row r="46" spans="1:12" ht="27">
      <c r="A46" s="21" t="s">
        <v>119</v>
      </c>
      <c r="B46" s="17" t="s">
        <v>120</v>
      </c>
      <c r="C46" s="22"/>
      <c r="D46" s="14"/>
      <c r="E46" s="35"/>
      <c r="F46" s="14"/>
      <c r="G46" s="35"/>
      <c r="H46" s="35"/>
      <c r="I46" s="35"/>
      <c r="J46" s="35"/>
      <c r="K46" s="35"/>
      <c r="L46" s="35"/>
    </row>
    <row r="47" spans="1:12" ht="13.5">
      <c r="A47" s="18"/>
      <c r="B47" s="19" t="s">
        <v>45</v>
      </c>
      <c r="C47" s="22" t="s">
        <v>44</v>
      </c>
      <c r="D47" s="46">
        <v>1.179</v>
      </c>
      <c r="E47" s="46">
        <v>1.927</v>
      </c>
      <c r="F47" s="46">
        <v>1.955</v>
      </c>
      <c r="G47" s="46">
        <v>1.965</v>
      </c>
      <c r="H47" s="46">
        <v>1.975</v>
      </c>
      <c r="I47" s="46">
        <v>1.984</v>
      </c>
      <c r="J47" s="46">
        <v>1.994</v>
      </c>
      <c r="K47" s="46">
        <v>2.004</v>
      </c>
      <c r="L47" s="46">
        <v>2.014</v>
      </c>
    </row>
    <row r="48" spans="1:12" ht="13.5">
      <c r="A48" s="18"/>
      <c r="B48" s="19" t="s">
        <v>46</v>
      </c>
      <c r="C48" s="22" t="s">
        <v>44</v>
      </c>
      <c r="D48" s="46">
        <v>0.554</v>
      </c>
      <c r="E48" s="46">
        <v>0.928</v>
      </c>
      <c r="F48" s="46">
        <v>0.937</v>
      </c>
      <c r="G48" s="46">
        <v>0.965</v>
      </c>
      <c r="H48" s="46">
        <v>0.965</v>
      </c>
      <c r="I48" s="46">
        <v>0.985</v>
      </c>
      <c r="J48" s="46">
        <v>0.985</v>
      </c>
      <c r="K48" s="46">
        <v>1.004</v>
      </c>
      <c r="L48" s="46">
        <v>1.004</v>
      </c>
    </row>
    <row r="49" spans="1:12" ht="13.5">
      <c r="A49" s="18"/>
      <c r="B49" s="19" t="s">
        <v>47</v>
      </c>
      <c r="C49" s="22" t="s">
        <v>44</v>
      </c>
      <c r="D49" s="46">
        <v>0.259</v>
      </c>
      <c r="E49" s="46">
        <v>0.224</v>
      </c>
      <c r="F49" s="46">
        <v>0.24</v>
      </c>
      <c r="G49" s="46">
        <v>0.25</v>
      </c>
      <c r="H49" s="46">
        <v>0.26</v>
      </c>
      <c r="I49" s="46">
        <v>0.269</v>
      </c>
      <c r="J49" s="46">
        <v>0.28</v>
      </c>
      <c r="K49" s="46">
        <v>0.29</v>
      </c>
      <c r="L49" s="46">
        <v>0.3</v>
      </c>
    </row>
    <row r="50" spans="1:12" ht="13.5">
      <c r="A50" s="18"/>
      <c r="B50" s="19" t="s">
        <v>48</v>
      </c>
      <c r="C50" s="22" t="s">
        <v>44</v>
      </c>
      <c r="D50" s="46">
        <v>1.136</v>
      </c>
      <c r="E50" s="46">
        <v>0.966</v>
      </c>
      <c r="F50" s="46">
        <v>1.032</v>
      </c>
      <c r="G50" s="46">
        <v>1.033</v>
      </c>
      <c r="H50" s="46">
        <v>1.043</v>
      </c>
      <c r="I50" s="46">
        <v>1.044</v>
      </c>
      <c r="J50" s="46">
        <v>1.054</v>
      </c>
      <c r="K50" s="46">
        <v>1.055</v>
      </c>
      <c r="L50" s="46">
        <v>1.065</v>
      </c>
    </row>
    <row r="51" spans="1:12" ht="13.5">
      <c r="A51" s="18"/>
      <c r="B51" s="19" t="s">
        <v>49</v>
      </c>
      <c r="C51" s="22" t="s">
        <v>112</v>
      </c>
      <c r="D51" s="46">
        <v>1.806</v>
      </c>
      <c r="E51" s="46">
        <v>0.917</v>
      </c>
      <c r="F51" s="46">
        <v>1.428</v>
      </c>
      <c r="G51" s="46">
        <v>1.428</v>
      </c>
      <c r="H51" s="46">
        <v>1.429</v>
      </c>
      <c r="I51" s="46">
        <v>1.429</v>
      </c>
      <c r="J51" s="46">
        <v>1.43</v>
      </c>
      <c r="K51" s="46">
        <v>1.43</v>
      </c>
      <c r="L51" s="46">
        <v>1.431</v>
      </c>
    </row>
    <row r="52" spans="1:12" ht="15">
      <c r="A52" s="18"/>
      <c r="B52" s="19" t="s">
        <v>50</v>
      </c>
      <c r="C52" s="22" t="s">
        <v>44</v>
      </c>
      <c r="D52" s="72">
        <v>2576.6</v>
      </c>
      <c r="E52" s="73">
        <v>2804.6479999999997</v>
      </c>
      <c r="F52" s="73">
        <v>2120.7</v>
      </c>
      <c r="G52" s="73">
        <v>1632</v>
      </c>
      <c r="H52" s="73">
        <v>1632</v>
      </c>
      <c r="I52" s="73">
        <v>2086.2999999999997</v>
      </c>
      <c r="J52" s="73">
        <v>2086.2999999999997</v>
      </c>
      <c r="K52" s="73">
        <v>2277.7000000000003</v>
      </c>
      <c r="L52" s="73">
        <v>2277.7000000000003</v>
      </c>
    </row>
    <row r="53" spans="1:12" ht="15">
      <c r="A53" s="18"/>
      <c r="B53" s="19" t="s">
        <v>51</v>
      </c>
      <c r="C53" s="22" t="s">
        <v>156</v>
      </c>
      <c r="D53" s="70">
        <v>0.232147</v>
      </c>
      <c r="E53" s="74">
        <v>0.2521</v>
      </c>
      <c r="F53" s="74">
        <v>0.18609900000000001</v>
      </c>
      <c r="G53" s="74">
        <v>0.145847</v>
      </c>
      <c r="H53" s="74">
        <v>0.145847</v>
      </c>
      <c r="I53" s="74">
        <v>0.185297</v>
      </c>
      <c r="J53" s="74">
        <v>0.185297</v>
      </c>
      <c r="K53" s="74">
        <v>0.20209500000000002</v>
      </c>
      <c r="L53" s="74">
        <v>0.20209500000000002</v>
      </c>
    </row>
    <row r="54" spans="1:12" ht="13.5">
      <c r="A54" s="21" t="s">
        <v>121</v>
      </c>
      <c r="B54" s="24" t="s">
        <v>122</v>
      </c>
      <c r="C54" s="30"/>
      <c r="D54" s="25"/>
      <c r="E54" s="36"/>
      <c r="F54" s="25"/>
      <c r="G54" s="36"/>
      <c r="H54" s="36"/>
      <c r="I54" s="36"/>
      <c r="J54" s="36"/>
      <c r="K54" s="36"/>
      <c r="L54" s="36"/>
    </row>
    <row r="55" spans="1:12" ht="27">
      <c r="A55" s="26"/>
      <c r="B55" s="30" t="s">
        <v>52</v>
      </c>
      <c r="C55" s="30" t="s">
        <v>43</v>
      </c>
      <c r="D55" s="52">
        <v>1762.8</v>
      </c>
      <c r="E55" s="52">
        <v>2038.3</v>
      </c>
      <c r="F55" s="52">
        <v>2106.28</v>
      </c>
      <c r="G55" s="52">
        <v>2041.1116968000001</v>
      </c>
      <c r="H55" s="52">
        <v>2210.3091692000007</v>
      </c>
      <c r="I55" s="52">
        <v>2022.4355247742799</v>
      </c>
      <c r="J55" s="52">
        <v>2330.7798601580776</v>
      </c>
      <c r="K55" s="52">
        <v>2063.122882661689</v>
      </c>
      <c r="L55" s="52">
        <v>2552.534917613237</v>
      </c>
    </row>
    <row r="56" spans="1:12" ht="27">
      <c r="A56" s="26"/>
      <c r="B56" s="30" t="s">
        <v>53</v>
      </c>
      <c r="C56" s="30" t="s">
        <v>5</v>
      </c>
      <c r="D56" s="48">
        <v>96.7</v>
      </c>
      <c r="E56" s="48">
        <v>112.04316424011833</v>
      </c>
      <c r="F56" s="48">
        <v>99.55215049906055</v>
      </c>
      <c r="G56" s="48">
        <v>93</v>
      </c>
      <c r="H56" s="48">
        <v>101</v>
      </c>
      <c r="I56" s="48">
        <v>95</v>
      </c>
      <c r="J56" s="48">
        <v>101.2</v>
      </c>
      <c r="K56" s="48">
        <v>97.9</v>
      </c>
      <c r="L56" s="48">
        <v>105.1</v>
      </c>
    </row>
    <row r="57" spans="1:12" ht="27">
      <c r="A57" s="26"/>
      <c r="B57" s="30" t="s">
        <v>154</v>
      </c>
      <c r="C57" s="30" t="s">
        <v>6</v>
      </c>
      <c r="D57" s="48">
        <v>9.336</v>
      </c>
      <c r="E57" s="48">
        <v>1.99</v>
      </c>
      <c r="F57" s="48">
        <v>7.1</v>
      </c>
      <c r="G57" s="48">
        <v>8.772</v>
      </c>
      <c r="H57" s="48">
        <v>8.772</v>
      </c>
      <c r="I57" s="48">
        <v>15.239</v>
      </c>
      <c r="J57" s="48">
        <v>15.239</v>
      </c>
      <c r="K57" s="48">
        <v>13.826</v>
      </c>
      <c r="L57" s="48">
        <v>13.826</v>
      </c>
    </row>
    <row r="58" spans="1:12" ht="13.5">
      <c r="A58" s="18" t="s">
        <v>123</v>
      </c>
      <c r="B58" s="24" t="s">
        <v>124</v>
      </c>
      <c r="C58" s="30"/>
      <c r="D58" s="25"/>
      <c r="E58" s="36"/>
      <c r="F58" s="25"/>
      <c r="G58" s="36"/>
      <c r="H58" s="36"/>
      <c r="I58" s="36"/>
      <c r="J58" s="36"/>
      <c r="K58" s="36"/>
      <c r="L58" s="36"/>
    </row>
    <row r="59" spans="1:12" ht="13.5">
      <c r="A59" s="18"/>
      <c r="B59" s="27" t="s">
        <v>160</v>
      </c>
      <c r="C59" s="28" t="s">
        <v>153</v>
      </c>
      <c r="D59" s="49">
        <v>104.3</v>
      </c>
      <c r="E59" s="49">
        <v>103</v>
      </c>
      <c r="F59" s="49">
        <v>103.8</v>
      </c>
      <c r="G59" s="49">
        <v>103.5</v>
      </c>
      <c r="H59" s="49">
        <v>103.7</v>
      </c>
      <c r="I59" s="49">
        <v>104</v>
      </c>
      <c r="J59" s="49">
        <v>104</v>
      </c>
      <c r="K59" s="49">
        <v>104</v>
      </c>
      <c r="L59" s="49">
        <v>104</v>
      </c>
    </row>
    <row r="60" spans="1:12" ht="13.5">
      <c r="A60" s="18" t="s">
        <v>125</v>
      </c>
      <c r="B60" s="29" t="s">
        <v>8</v>
      </c>
      <c r="C60" s="29" t="s">
        <v>2</v>
      </c>
      <c r="D60" s="69">
        <v>7152.5552039999975</v>
      </c>
      <c r="E60" s="69">
        <v>7663.68</v>
      </c>
      <c r="F60" s="69">
        <v>7789.532952960001</v>
      </c>
      <c r="G60" s="69">
        <v>8077.745672219521</v>
      </c>
      <c r="H60" s="69">
        <v>8182.561627634552</v>
      </c>
      <c r="I60" s="69">
        <v>8426.623507802682</v>
      </c>
      <c r="J60" s="69">
        <v>8629.206754078985</v>
      </c>
      <c r="K60" s="69">
        <v>8807.506890355364</v>
      </c>
      <c r="L60" s="69">
        <v>9108.990649605776</v>
      </c>
    </row>
    <row r="61" spans="1:12" ht="27">
      <c r="A61" s="18"/>
      <c r="B61" s="30" t="s">
        <v>8</v>
      </c>
      <c r="C61" s="30" t="s">
        <v>5</v>
      </c>
      <c r="D61" s="20">
        <v>102</v>
      </c>
      <c r="E61" s="20">
        <v>102.53210024396672</v>
      </c>
      <c r="F61" s="20">
        <v>98.3</v>
      </c>
      <c r="G61" s="20">
        <v>100</v>
      </c>
      <c r="H61" s="20">
        <v>101.2</v>
      </c>
      <c r="I61" s="20">
        <v>100.5</v>
      </c>
      <c r="J61" s="20">
        <v>101.5</v>
      </c>
      <c r="K61" s="20">
        <v>100.5</v>
      </c>
      <c r="L61" s="20">
        <v>101.5</v>
      </c>
    </row>
    <row r="62" spans="1:12" ht="13.5">
      <c r="A62" s="18" t="s">
        <v>126</v>
      </c>
      <c r="B62" s="30" t="s">
        <v>54</v>
      </c>
      <c r="C62" s="30" t="s">
        <v>2</v>
      </c>
      <c r="D62" s="20">
        <v>803.1558279528745</v>
      </c>
      <c r="E62" s="20">
        <v>851.52</v>
      </c>
      <c r="F62" s="20">
        <v>826.92129024</v>
      </c>
      <c r="G62" s="20">
        <v>856.6904566886399</v>
      </c>
      <c r="H62" s="20">
        <v>860.9739089720832</v>
      </c>
      <c r="I62" s="20">
        <v>893.6909175130222</v>
      </c>
      <c r="J62" s="20">
        <v>903.4974103362144</v>
      </c>
      <c r="K62" s="20">
        <v>934.0857469846109</v>
      </c>
      <c r="L62" s="20">
        <v>949.0336798171596</v>
      </c>
    </row>
    <row r="63" spans="1:12" ht="27">
      <c r="A63" s="18"/>
      <c r="B63" s="30" t="s">
        <v>54</v>
      </c>
      <c r="C63" s="30" t="s">
        <v>5</v>
      </c>
      <c r="D63" s="20">
        <v>101.5</v>
      </c>
      <c r="E63" s="20">
        <v>101.45623629701907</v>
      </c>
      <c r="F63" s="20">
        <v>94.1</v>
      </c>
      <c r="G63" s="20">
        <v>100</v>
      </c>
      <c r="H63" s="20">
        <v>100.5</v>
      </c>
      <c r="I63" s="20">
        <v>100.5</v>
      </c>
      <c r="J63" s="20">
        <v>101</v>
      </c>
      <c r="K63" s="20">
        <v>100.5</v>
      </c>
      <c r="L63" s="20">
        <v>101</v>
      </c>
    </row>
    <row r="64" spans="1:12" ht="13.5">
      <c r="A64" s="18" t="s">
        <v>127</v>
      </c>
      <c r="B64" s="30" t="s">
        <v>9</v>
      </c>
      <c r="C64" s="30" t="s">
        <v>2</v>
      </c>
      <c r="D64" s="20">
        <v>1700.3433608882196</v>
      </c>
      <c r="E64" s="20">
        <v>1805.2224</v>
      </c>
      <c r="F64" s="20">
        <v>1771.248114432</v>
      </c>
      <c r="G64" s="20">
        <v>1816.8187859201066</v>
      </c>
      <c r="H64" s="20">
        <v>1836.9082820339945</v>
      </c>
      <c r="I64" s="20">
        <v>1885.9251220801495</v>
      </c>
      <c r="J64" s="20">
        <v>1925.7779047187992</v>
      </c>
      <c r="K64" s="20">
        <v>1973.064292345863</v>
      </c>
      <c r="L64" s="20">
        <v>2028.7916163980171</v>
      </c>
    </row>
    <row r="65" spans="1:12" ht="27">
      <c r="A65" s="18"/>
      <c r="B65" s="30" t="s">
        <v>9</v>
      </c>
      <c r="C65" s="30" t="s">
        <v>5</v>
      </c>
      <c r="D65" s="20">
        <v>102.5</v>
      </c>
      <c r="E65" s="20">
        <v>101.11248516730925</v>
      </c>
      <c r="F65" s="20">
        <v>94.8</v>
      </c>
      <c r="G65" s="20">
        <v>99.2</v>
      </c>
      <c r="H65" s="20">
        <v>100.2</v>
      </c>
      <c r="I65" s="20">
        <v>100.1</v>
      </c>
      <c r="J65" s="20">
        <v>101</v>
      </c>
      <c r="K65" s="20">
        <v>100.5</v>
      </c>
      <c r="L65" s="20">
        <v>101.2</v>
      </c>
    </row>
    <row r="66" spans="1:12" ht="27">
      <c r="A66" s="21" t="s">
        <v>128</v>
      </c>
      <c r="B66" s="24" t="s">
        <v>129</v>
      </c>
      <c r="C66" s="30"/>
      <c r="D66" s="25"/>
      <c r="E66" s="36"/>
      <c r="F66" s="25"/>
      <c r="G66" s="36"/>
      <c r="H66" s="36"/>
      <c r="I66" s="36"/>
      <c r="J66" s="36"/>
      <c r="K66" s="36"/>
      <c r="L66" s="36"/>
    </row>
    <row r="67" spans="1:12" ht="27">
      <c r="A67" s="26"/>
      <c r="B67" s="68" t="s">
        <v>162</v>
      </c>
      <c r="C67" s="30" t="s">
        <v>10</v>
      </c>
      <c r="D67" s="51">
        <v>1050</v>
      </c>
      <c r="E67" s="51">
        <v>1050</v>
      </c>
      <c r="F67" s="51">
        <v>1050</v>
      </c>
      <c r="G67" s="51">
        <v>1050</v>
      </c>
      <c r="H67" s="51">
        <v>1051</v>
      </c>
      <c r="I67" s="51">
        <v>1050</v>
      </c>
      <c r="J67" s="51">
        <v>1052</v>
      </c>
      <c r="K67" s="51">
        <v>1050</v>
      </c>
      <c r="L67" s="51">
        <v>1053</v>
      </c>
    </row>
    <row r="68" spans="1:12" ht="41.25">
      <c r="A68" s="26"/>
      <c r="B68" s="68" t="s">
        <v>163</v>
      </c>
      <c r="C68" s="30" t="s">
        <v>82</v>
      </c>
      <c r="D68" s="51">
        <v>4160</v>
      </c>
      <c r="E68" s="51">
        <v>4160</v>
      </c>
      <c r="F68" s="51">
        <v>4160</v>
      </c>
      <c r="G68" s="51">
        <v>4160</v>
      </c>
      <c r="H68" s="51">
        <v>4162</v>
      </c>
      <c r="I68" s="51">
        <v>4160</v>
      </c>
      <c r="J68" s="51">
        <v>4163</v>
      </c>
      <c r="K68" s="51">
        <v>4160</v>
      </c>
      <c r="L68" s="51">
        <v>4164</v>
      </c>
    </row>
    <row r="69" spans="1:12" ht="13.5">
      <c r="A69" s="21" t="s">
        <v>131</v>
      </c>
      <c r="B69" s="24" t="s">
        <v>130</v>
      </c>
      <c r="C69" s="30"/>
      <c r="D69" s="25"/>
      <c r="E69" s="36"/>
      <c r="F69" s="25"/>
      <c r="G69" s="36"/>
      <c r="H69" s="36"/>
      <c r="I69" s="36"/>
      <c r="J69" s="36"/>
      <c r="K69" s="36"/>
      <c r="L69" s="36"/>
    </row>
    <row r="70" spans="1:12" ht="27">
      <c r="A70" s="26"/>
      <c r="B70" s="30" t="s">
        <v>11</v>
      </c>
      <c r="C70" s="30" t="s">
        <v>4</v>
      </c>
      <c r="D70" s="52">
        <v>16540.221999999998</v>
      </c>
      <c r="E70" s="52">
        <v>17882.146</v>
      </c>
      <c r="F70" s="52">
        <v>17124.721100000002</v>
      </c>
      <c r="G70" s="52">
        <v>14829.427300000001</v>
      </c>
      <c r="H70" s="52">
        <v>14966.470000000001</v>
      </c>
      <c r="I70" s="52">
        <v>13417.37</v>
      </c>
      <c r="J70" s="52">
        <v>13425.37</v>
      </c>
      <c r="K70" s="52">
        <v>9005.2</v>
      </c>
      <c r="L70" s="52">
        <v>9015.7</v>
      </c>
    </row>
    <row r="71" spans="1:12" ht="27">
      <c r="A71" s="26"/>
      <c r="B71" s="30" t="s">
        <v>55</v>
      </c>
      <c r="C71" s="30" t="s">
        <v>5</v>
      </c>
      <c r="D71" s="52">
        <v>96.68022315628322</v>
      </c>
      <c r="E71" s="52">
        <v>101.22949013020352</v>
      </c>
      <c r="F71" s="52">
        <v>90.1735887135357</v>
      </c>
      <c r="G71" s="52">
        <v>82.55157887141618</v>
      </c>
      <c r="H71" s="52">
        <v>83.15591685286344</v>
      </c>
      <c r="I71" s="52">
        <v>86.49904892501016</v>
      </c>
      <c r="J71" s="52">
        <v>85.59444917373241</v>
      </c>
      <c r="K71" s="52">
        <v>64.10313727532021</v>
      </c>
      <c r="L71" s="52">
        <v>64.13963833497893</v>
      </c>
    </row>
    <row r="72" spans="1:12" ht="27">
      <c r="A72" s="26"/>
      <c r="B72" s="30" t="s">
        <v>148</v>
      </c>
      <c r="C72" s="30"/>
      <c r="D72" s="32"/>
      <c r="E72" s="37"/>
      <c r="F72" s="32"/>
      <c r="G72" s="37"/>
      <c r="H72" s="37"/>
      <c r="I72" s="37"/>
      <c r="J72" s="37"/>
      <c r="K72" s="37"/>
      <c r="L72" s="37"/>
    </row>
    <row r="73" spans="1:12" ht="13.5">
      <c r="A73" s="26"/>
      <c r="B73" s="30" t="s">
        <v>12</v>
      </c>
      <c r="C73" s="30" t="s">
        <v>13</v>
      </c>
      <c r="D73" s="52">
        <v>15880.108</v>
      </c>
      <c r="E73" s="52">
        <v>17296.47</v>
      </c>
      <c r="F73" s="52">
        <v>16268.485045000001</v>
      </c>
      <c r="G73" s="52">
        <v>13904.165484000001</v>
      </c>
      <c r="H73" s="52">
        <v>13904.165484000001</v>
      </c>
      <c r="I73" s="52">
        <v>12478.154100000002</v>
      </c>
      <c r="J73" s="52">
        <v>12485.594100000002</v>
      </c>
      <c r="K73" s="52">
        <v>8464.888</v>
      </c>
      <c r="L73" s="52">
        <v>8474.758</v>
      </c>
    </row>
    <row r="74" spans="1:12" ht="13.5">
      <c r="A74" s="26"/>
      <c r="B74" s="30" t="s">
        <v>56</v>
      </c>
      <c r="C74" s="30" t="s">
        <v>13</v>
      </c>
      <c r="D74" s="52">
        <v>660.114</v>
      </c>
      <c r="E74" s="52">
        <v>585.68</v>
      </c>
      <c r="F74" s="52">
        <v>856.2360550000012</v>
      </c>
      <c r="G74" s="52">
        <v>925.2618160000002</v>
      </c>
      <c r="H74" s="52">
        <v>1062.3045160000001</v>
      </c>
      <c r="I74" s="52">
        <v>939.2158999999992</v>
      </c>
      <c r="J74" s="52">
        <v>939.7758999999987</v>
      </c>
      <c r="K74" s="52">
        <v>540.3119999999999</v>
      </c>
      <c r="L74" s="52">
        <v>540.9420000000009</v>
      </c>
    </row>
    <row r="75" spans="1:12" ht="13.5">
      <c r="A75" s="26"/>
      <c r="B75" s="30" t="s">
        <v>57</v>
      </c>
      <c r="C75" s="30" t="s">
        <v>13</v>
      </c>
      <c r="D75" s="52">
        <v>128.037</v>
      </c>
      <c r="E75" s="52">
        <v>149.42</v>
      </c>
      <c r="F75" s="52">
        <v>150</v>
      </c>
      <c r="G75" s="52">
        <v>150</v>
      </c>
      <c r="H75" s="52">
        <v>100</v>
      </c>
      <c r="I75" s="52">
        <v>120</v>
      </c>
      <c r="J75" s="52">
        <v>80</v>
      </c>
      <c r="K75" s="52">
        <v>70</v>
      </c>
      <c r="L75" s="52">
        <v>50</v>
      </c>
    </row>
    <row r="76" spans="1:12" ht="13.5">
      <c r="A76" s="26"/>
      <c r="B76" s="30" t="s">
        <v>14</v>
      </c>
      <c r="C76" s="30" t="s">
        <v>13</v>
      </c>
      <c r="D76" s="52">
        <v>0</v>
      </c>
      <c r="E76" s="52">
        <v>23.84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</row>
    <row r="77" spans="1:12" ht="13.5">
      <c r="A77" s="26"/>
      <c r="B77" s="30" t="s">
        <v>58</v>
      </c>
      <c r="C77" s="30" t="s">
        <v>13</v>
      </c>
      <c r="D77" s="52">
        <v>371.205</v>
      </c>
      <c r="E77" s="52">
        <v>394.52</v>
      </c>
      <c r="F77" s="52">
        <v>691.24</v>
      </c>
      <c r="G77" s="52">
        <v>620.9</v>
      </c>
      <c r="H77" s="52">
        <v>670.9</v>
      </c>
      <c r="I77" s="52">
        <v>730</v>
      </c>
      <c r="J77" s="52">
        <v>730</v>
      </c>
      <c r="K77" s="52">
        <v>340</v>
      </c>
      <c r="L77" s="52">
        <v>340</v>
      </c>
    </row>
    <row r="78" spans="1:12" ht="13.5">
      <c r="A78" s="26"/>
      <c r="B78" s="30" t="s">
        <v>15</v>
      </c>
      <c r="C78" s="30" t="s">
        <v>13</v>
      </c>
      <c r="D78" s="52">
        <v>160.872</v>
      </c>
      <c r="E78" s="52">
        <v>17.897</v>
      </c>
      <c r="F78" s="52">
        <v>15</v>
      </c>
      <c r="G78" s="52">
        <v>154.3618160000002</v>
      </c>
      <c r="H78" s="52">
        <v>291.40451600000017</v>
      </c>
      <c r="I78" s="52">
        <v>89.21589999999924</v>
      </c>
      <c r="J78" s="52">
        <v>129.77589999999873</v>
      </c>
      <c r="K78" s="52">
        <v>130.3119999999999</v>
      </c>
      <c r="L78" s="52">
        <v>150.94200000000092</v>
      </c>
    </row>
    <row r="79" spans="1:12" ht="13.5">
      <c r="A79" s="21" t="s">
        <v>132</v>
      </c>
      <c r="B79" s="24" t="s">
        <v>161</v>
      </c>
      <c r="C79" s="30"/>
      <c r="D79" s="32"/>
      <c r="E79" s="37"/>
      <c r="F79" s="32"/>
      <c r="G79" s="37"/>
      <c r="H79" s="37"/>
      <c r="I79" s="37"/>
      <c r="J79" s="37"/>
      <c r="K79" s="37"/>
      <c r="L79" s="37"/>
    </row>
    <row r="80" spans="1:12" ht="13.5">
      <c r="A80" s="26"/>
      <c r="B80" s="30" t="s">
        <v>16</v>
      </c>
      <c r="C80" s="30" t="s">
        <v>2</v>
      </c>
      <c r="D80" s="53">
        <v>18652.209048</v>
      </c>
      <c r="E80" s="53">
        <v>19059.043224</v>
      </c>
      <c r="F80" s="53">
        <v>19374.58288720752</v>
      </c>
      <c r="G80" s="53">
        <v>20536.125521071972</v>
      </c>
      <c r="H80" s="53">
        <v>20803.918938555013</v>
      </c>
      <c r="I80" s="53">
        <v>21747.413130071</v>
      </c>
      <c r="J80" s="53">
        <v>22224.090213515385</v>
      </c>
      <c r="K80" s="53">
        <v>23080.17111933477</v>
      </c>
      <c r="L80" s="53">
        <v>23740.959397240124</v>
      </c>
    </row>
    <row r="81" spans="1:12" ht="13.5">
      <c r="A81" s="26"/>
      <c r="B81" s="30" t="s">
        <v>81</v>
      </c>
      <c r="C81" s="30" t="s">
        <v>59</v>
      </c>
      <c r="D81" s="54">
        <v>54202</v>
      </c>
      <c r="E81" s="54">
        <v>55889</v>
      </c>
      <c r="F81" s="54">
        <v>56628.97036000001</v>
      </c>
      <c r="G81" s="54">
        <v>59686.93475944001</v>
      </c>
      <c r="H81" s="54">
        <v>60423.11137412</v>
      </c>
      <c r="I81" s="54">
        <v>63029.403105968646</v>
      </c>
      <c r="J81" s="54">
        <v>64290.19050206369</v>
      </c>
      <c r="K81" s="54">
        <v>66748.1378892208</v>
      </c>
      <c r="L81" s="54">
        <v>68469.05288469783</v>
      </c>
    </row>
    <row r="82" spans="1:12" ht="13.5">
      <c r="A82" s="26"/>
      <c r="B82" s="30" t="s">
        <v>80</v>
      </c>
      <c r="C82" s="30" t="s">
        <v>22</v>
      </c>
      <c r="D82" s="52">
        <v>101.78885138259503</v>
      </c>
      <c r="E82" s="52">
        <v>100.51243127559869</v>
      </c>
      <c r="F82" s="52">
        <v>98.724</v>
      </c>
      <c r="G82" s="52">
        <v>101.9</v>
      </c>
      <c r="H82" s="52">
        <v>103</v>
      </c>
      <c r="I82" s="52">
        <v>101.6</v>
      </c>
      <c r="J82" s="52">
        <v>102.4</v>
      </c>
      <c r="K82" s="52">
        <v>101.9</v>
      </c>
      <c r="L82" s="52">
        <v>102.5</v>
      </c>
    </row>
    <row r="83" spans="1:12" ht="13.5">
      <c r="A83" s="26"/>
      <c r="B83" s="30" t="s">
        <v>60</v>
      </c>
      <c r="C83" s="30" t="s">
        <v>59</v>
      </c>
      <c r="D83" s="52">
        <v>21000.37524</v>
      </c>
      <c r="E83" s="52">
        <v>21941.99</v>
      </c>
      <c r="F83" s="52">
        <v>22819.6696</v>
      </c>
      <c r="G83" s="52">
        <v>23732.456384</v>
      </c>
      <c r="H83" s="52">
        <v>23732.456384</v>
      </c>
      <c r="I83" s="52">
        <v>24681.754639360002</v>
      </c>
      <c r="J83" s="52">
        <v>24681.754639360002</v>
      </c>
      <c r="K83" s="52">
        <v>25669.0248249344</v>
      </c>
      <c r="L83" s="52">
        <v>25669.0248249344</v>
      </c>
    </row>
    <row r="84" spans="1:12" ht="13.5">
      <c r="A84" s="21" t="s">
        <v>133</v>
      </c>
      <c r="B84" s="24" t="s">
        <v>134</v>
      </c>
      <c r="C84" s="30"/>
      <c r="D84" s="32"/>
      <c r="E84" s="37"/>
      <c r="F84" s="32"/>
      <c r="G84" s="37"/>
      <c r="H84" s="37"/>
      <c r="I84" s="37"/>
      <c r="J84" s="37"/>
      <c r="K84" s="37"/>
      <c r="L84" s="37"/>
    </row>
    <row r="85" spans="1:12" ht="13.5">
      <c r="A85" s="26"/>
      <c r="B85" s="30" t="s">
        <v>145</v>
      </c>
      <c r="C85" s="30" t="s">
        <v>29</v>
      </c>
      <c r="D85" s="55">
        <v>17.219</v>
      </c>
      <c r="E85" s="55">
        <v>17.62</v>
      </c>
      <c r="F85" s="55">
        <v>17.74</v>
      </c>
      <c r="G85" s="55">
        <f>G12*0.622</f>
        <v>17.833984</v>
      </c>
      <c r="H85" s="55">
        <v>17.924</v>
      </c>
      <c r="I85" s="55">
        <f>I12*0.622</f>
        <v>17.884366</v>
      </c>
      <c r="J85" s="55">
        <v>18.107</v>
      </c>
      <c r="K85" s="55">
        <f>K12*0.622</f>
        <v>17.92293</v>
      </c>
      <c r="L85" s="55">
        <v>18.254</v>
      </c>
    </row>
    <row r="86" spans="1:12" s="58" customFormat="1" ht="13.5">
      <c r="A86" s="57"/>
      <c r="B86" s="64" t="s">
        <v>144</v>
      </c>
      <c r="C86" s="64" t="s">
        <v>29</v>
      </c>
      <c r="D86" s="50">
        <f aca="true" t="shared" si="4" ref="D86:L86">(D68/1000)+D92</f>
        <v>16.387</v>
      </c>
      <c r="E86" s="50">
        <f t="shared" si="4"/>
        <v>16.412</v>
      </c>
      <c r="F86" s="50">
        <f t="shared" si="4"/>
        <v>16.310000000000002</v>
      </c>
      <c r="G86" s="50">
        <f t="shared" si="4"/>
        <v>16.322000000000003</v>
      </c>
      <c r="H86" s="50">
        <f t="shared" si="4"/>
        <v>16.336</v>
      </c>
      <c r="I86" s="50">
        <f t="shared" si="4"/>
        <v>16.333</v>
      </c>
      <c r="J86" s="50">
        <f t="shared" si="4"/>
        <v>16.356</v>
      </c>
      <c r="K86" s="50">
        <f t="shared" si="4"/>
        <v>16.345</v>
      </c>
      <c r="L86" s="50">
        <f t="shared" si="4"/>
        <v>16.381</v>
      </c>
    </row>
    <row r="87" spans="1:12" ht="27">
      <c r="A87" s="26"/>
      <c r="B87" s="64" t="s">
        <v>141</v>
      </c>
      <c r="C87" s="64" t="s">
        <v>142</v>
      </c>
      <c r="D87" s="54">
        <v>90651</v>
      </c>
      <c r="E87" s="54">
        <v>93110.9</v>
      </c>
      <c r="F87" s="54">
        <v>96462.89239999998</v>
      </c>
      <c r="G87" s="54">
        <v>100610.79677319998</v>
      </c>
      <c r="H87" s="54">
        <v>100996.64834279999</v>
      </c>
      <c r="I87" s="54">
        <v>104836.45023767438</v>
      </c>
      <c r="J87" s="54">
        <v>105541.49751822598</v>
      </c>
      <c r="K87" s="54">
        <v>109239.5811476567</v>
      </c>
      <c r="L87" s="54">
        <v>110290.86490654615</v>
      </c>
    </row>
    <row r="88" spans="1:12" ht="27">
      <c r="A88" s="26"/>
      <c r="B88" s="30" t="s">
        <v>143</v>
      </c>
      <c r="C88" s="30" t="s">
        <v>22</v>
      </c>
      <c r="D88" s="48">
        <v>109.20414540601986</v>
      </c>
      <c r="E88" s="48">
        <v>102.71359389306241</v>
      </c>
      <c r="F88" s="48">
        <v>103.6</v>
      </c>
      <c r="G88" s="48">
        <v>104.3</v>
      </c>
      <c r="H88" s="48">
        <v>104.7</v>
      </c>
      <c r="I88" s="48">
        <v>104.2</v>
      </c>
      <c r="J88" s="48">
        <v>104.5</v>
      </c>
      <c r="K88" s="48">
        <v>104.2</v>
      </c>
      <c r="L88" s="48">
        <v>104.5</v>
      </c>
    </row>
    <row r="89" spans="1:12" ht="27">
      <c r="A89" s="26"/>
      <c r="B89" s="38" t="s">
        <v>18</v>
      </c>
      <c r="C89" s="38" t="s">
        <v>7</v>
      </c>
      <c r="D89" s="56">
        <v>0.89</v>
      </c>
      <c r="E89" s="56">
        <v>0.65</v>
      </c>
      <c r="F89" s="56">
        <f>F90/F85*100</f>
        <v>1.9729425028184893</v>
      </c>
      <c r="G89" s="56">
        <f aca="true" t="shared" si="5" ref="G89:L89">G90/G85*100</f>
        <v>1.4018180121727148</v>
      </c>
      <c r="H89" s="56">
        <f t="shared" si="5"/>
        <v>1.2274045971881278</v>
      </c>
      <c r="I89" s="56">
        <f t="shared" si="5"/>
        <v>1.1182951634964304</v>
      </c>
      <c r="J89" s="56">
        <f t="shared" si="5"/>
        <v>0.9388634229855858</v>
      </c>
      <c r="K89" s="56">
        <f t="shared" si="5"/>
        <v>0.8369167318066856</v>
      </c>
      <c r="L89" s="56">
        <f t="shared" si="5"/>
        <v>0.7121726744823053</v>
      </c>
    </row>
    <row r="90" spans="1:12" ht="41.25">
      <c r="A90" s="26"/>
      <c r="B90" s="30" t="s">
        <v>19</v>
      </c>
      <c r="C90" s="30" t="s">
        <v>29</v>
      </c>
      <c r="D90" s="55">
        <v>0.153</v>
      </c>
      <c r="E90" s="55">
        <v>0.115</v>
      </c>
      <c r="F90" s="55">
        <v>0.35</v>
      </c>
      <c r="G90" s="55">
        <v>0.25</v>
      </c>
      <c r="H90" s="39">
        <v>0.22</v>
      </c>
      <c r="I90" s="55">
        <v>0.2</v>
      </c>
      <c r="J90" s="55">
        <v>0.17</v>
      </c>
      <c r="K90" s="55">
        <v>0.15</v>
      </c>
      <c r="L90" s="55">
        <v>0.13</v>
      </c>
    </row>
    <row r="91" spans="1:12" ht="68.25" customHeight="1">
      <c r="A91" s="26"/>
      <c r="B91" s="5" t="s">
        <v>140</v>
      </c>
      <c r="C91" s="38" t="s">
        <v>82</v>
      </c>
      <c r="D91" s="39">
        <v>212</v>
      </c>
      <c r="E91" s="67">
        <v>200</v>
      </c>
      <c r="F91" s="67">
        <v>450</v>
      </c>
      <c r="G91" s="67">
        <v>350</v>
      </c>
      <c r="H91" s="67">
        <v>320</v>
      </c>
      <c r="I91" s="67">
        <v>240</v>
      </c>
      <c r="J91" s="67">
        <v>200</v>
      </c>
      <c r="K91" s="67">
        <v>200</v>
      </c>
      <c r="L91" s="67">
        <v>170</v>
      </c>
    </row>
    <row r="92" spans="1:12" ht="27">
      <c r="A92" s="26"/>
      <c r="B92" s="30" t="s">
        <v>61</v>
      </c>
      <c r="C92" s="30" t="s">
        <v>29</v>
      </c>
      <c r="D92" s="31">
        <v>12.227</v>
      </c>
      <c r="E92" s="55">
        <v>12.252</v>
      </c>
      <c r="F92" s="55">
        <v>12.15</v>
      </c>
      <c r="G92" s="39">
        <v>12.162</v>
      </c>
      <c r="H92" s="55">
        <v>12.174</v>
      </c>
      <c r="I92" s="39">
        <v>12.173</v>
      </c>
      <c r="J92" s="39">
        <v>12.193</v>
      </c>
      <c r="K92" s="39">
        <v>12.185</v>
      </c>
      <c r="L92" s="55">
        <v>12.217</v>
      </c>
    </row>
    <row r="93" spans="1:12" ht="13.5">
      <c r="A93" s="26"/>
      <c r="B93" s="30" t="s">
        <v>62</v>
      </c>
      <c r="C93" s="30" t="s">
        <v>2</v>
      </c>
      <c r="D93" s="52">
        <v>13300.677323999998</v>
      </c>
      <c r="E93" s="52">
        <v>13689.983893919998</v>
      </c>
      <c r="F93" s="52">
        <v>14064.289711919999</v>
      </c>
      <c r="G93" s="52">
        <v>14683.723223702087</v>
      </c>
      <c r="H93" s="52">
        <v>14754.761951037</v>
      </c>
      <c r="I93" s="52">
        <v>15314.209994736764</v>
      </c>
      <c r="J93" s="52">
        <v>15441.854328191914</v>
      </c>
      <c r="K93" s="52">
        <v>15973.364221330221</v>
      </c>
      <c r="L93" s="52">
        <v>16169.011248506471</v>
      </c>
    </row>
    <row r="94" spans="1:12" ht="13.5">
      <c r="A94" s="21" t="s">
        <v>135</v>
      </c>
      <c r="B94" s="24" t="s">
        <v>136</v>
      </c>
      <c r="C94" s="5"/>
      <c r="D94" s="31"/>
      <c r="E94" s="47"/>
      <c r="F94" s="31"/>
      <c r="G94" s="47"/>
      <c r="H94" s="47"/>
      <c r="I94" s="47"/>
      <c r="J94" s="47"/>
      <c r="K94" s="47"/>
      <c r="L94" s="47"/>
    </row>
    <row r="95" spans="1:12" ht="27">
      <c r="A95" s="26"/>
      <c r="B95" s="60" t="s">
        <v>63</v>
      </c>
      <c r="C95" s="60" t="s">
        <v>29</v>
      </c>
      <c r="D95" s="55">
        <v>2.127</v>
      </c>
      <c r="E95" s="55">
        <v>2.127</v>
      </c>
      <c r="F95" s="55">
        <v>2.132</v>
      </c>
      <c r="G95" s="55">
        <v>2.132</v>
      </c>
      <c r="H95" s="55">
        <v>2.132</v>
      </c>
      <c r="I95" s="55">
        <v>2.132</v>
      </c>
      <c r="J95" s="55">
        <v>2.132</v>
      </c>
      <c r="K95" s="55">
        <v>2.132</v>
      </c>
      <c r="L95" s="55">
        <v>2.132</v>
      </c>
    </row>
    <row r="96" spans="1:12" ht="54.75">
      <c r="A96" s="26"/>
      <c r="B96" s="60" t="s">
        <v>83</v>
      </c>
      <c r="C96" s="60" t="s">
        <v>29</v>
      </c>
      <c r="D96" s="55">
        <v>3.824</v>
      </c>
      <c r="E96" s="55">
        <v>3.918</v>
      </c>
      <c r="F96" s="55">
        <v>4.039</v>
      </c>
      <c r="G96" s="55">
        <v>4.039</v>
      </c>
      <c r="H96" s="55">
        <v>4.039</v>
      </c>
      <c r="I96" s="55">
        <v>4.039</v>
      </c>
      <c r="J96" s="55">
        <v>4.039</v>
      </c>
      <c r="K96" s="55">
        <v>4.039</v>
      </c>
      <c r="L96" s="55">
        <v>4.039</v>
      </c>
    </row>
    <row r="97" spans="1:12" ht="13.5">
      <c r="A97" s="26"/>
      <c r="B97" s="30" t="s">
        <v>64</v>
      </c>
      <c r="C97" s="30" t="s">
        <v>29</v>
      </c>
      <c r="D97" s="55">
        <f>D96</f>
        <v>3.824</v>
      </c>
      <c r="E97" s="55">
        <f aca="true" t="shared" si="6" ref="E97:L97">E96</f>
        <v>3.918</v>
      </c>
      <c r="F97" s="55">
        <f t="shared" si="6"/>
        <v>4.039</v>
      </c>
      <c r="G97" s="55">
        <f t="shared" si="6"/>
        <v>4.039</v>
      </c>
      <c r="H97" s="55">
        <f t="shared" si="6"/>
        <v>4.039</v>
      </c>
      <c r="I97" s="55">
        <f t="shared" si="6"/>
        <v>4.039</v>
      </c>
      <c r="J97" s="55">
        <f t="shared" si="6"/>
        <v>4.039</v>
      </c>
      <c r="K97" s="55">
        <f t="shared" si="6"/>
        <v>4.039</v>
      </c>
      <c r="L97" s="55">
        <f t="shared" si="6"/>
        <v>4.039</v>
      </c>
    </row>
    <row r="98" spans="1:12" ht="13.5">
      <c r="A98" s="26"/>
      <c r="B98" s="62" t="s">
        <v>65</v>
      </c>
      <c r="C98" s="62" t="s">
        <v>29</v>
      </c>
      <c r="D98" s="63" t="s">
        <v>159</v>
      </c>
      <c r="E98" s="65" t="s">
        <v>159</v>
      </c>
      <c r="F98" s="65" t="s">
        <v>159</v>
      </c>
      <c r="G98" s="65" t="s">
        <v>159</v>
      </c>
      <c r="H98" s="65" t="s">
        <v>159</v>
      </c>
      <c r="I98" s="65" t="s">
        <v>159</v>
      </c>
      <c r="J98" s="65" t="s">
        <v>159</v>
      </c>
      <c r="K98" s="65" t="s">
        <v>159</v>
      </c>
      <c r="L98" s="65" t="s">
        <v>159</v>
      </c>
    </row>
    <row r="99" spans="1:12" ht="41.25">
      <c r="A99" s="26"/>
      <c r="B99" s="38" t="s">
        <v>157</v>
      </c>
      <c r="C99" s="38" t="s">
        <v>29</v>
      </c>
      <c r="D99" s="39" t="s">
        <v>159</v>
      </c>
      <c r="E99" s="66" t="s">
        <v>159</v>
      </c>
      <c r="F99" s="66" t="s">
        <v>159</v>
      </c>
      <c r="G99" s="66" t="s">
        <v>159</v>
      </c>
      <c r="H99" s="66" t="s">
        <v>159</v>
      </c>
      <c r="I99" s="66" t="s">
        <v>159</v>
      </c>
      <c r="J99" s="66" t="s">
        <v>159</v>
      </c>
      <c r="K99" s="66" t="s">
        <v>159</v>
      </c>
      <c r="L99" s="66" t="s">
        <v>159</v>
      </c>
    </row>
    <row r="100" spans="1:12" ht="41.25">
      <c r="A100" s="26"/>
      <c r="B100" s="38" t="s">
        <v>66</v>
      </c>
      <c r="C100" s="38" t="s">
        <v>29</v>
      </c>
      <c r="D100" s="59">
        <v>0.456</v>
      </c>
      <c r="E100" s="59">
        <v>0.48</v>
      </c>
      <c r="F100" s="59">
        <v>0.495</v>
      </c>
      <c r="G100" s="59">
        <v>0.52</v>
      </c>
      <c r="H100" s="59">
        <v>0.543</v>
      </c>
      <c r="I100" s="59">
        <v>0.54</v>
      </c>
      <c r="J100" s="59">
        <v>0.564</v>
      </c>
      <c r="K100" s="59">
        <v>0.544</v>
      </c>
      <c r="L100" s="55">
        <v>0.564</v>
      </c>
    </row>
    <row r="101" spans="1:12" ht="27">
      <c r="A101" s="26"/>
      <c r="B101" s="38" t="s">
        <v>67</v>
      </c>
      <c r="C101" s="38" t="s">
        <v>29</v>
      </c>
      <c r="D101" s="59">
        <f>D100</f>
        <v>0.456</v>
      </c>
      <c r="E101" s="59">
        <f aca="true" t="shared" si="7" ref="E101:L101">E100</f>
        <v>0.48</v>
      </c>
      <c r="F101" s="59">
        <f t="shared" si="7"/>
        <v>0.495</v>
      </c>
      <c r="G101" s="59">
        <f t="shared" si="7"/>
        <v>0.52</v>
      </c>
      <c r="H101" s="59">
        <f t="shared" si="7"/>
        <v>0.543</v>
      </c>
      <c r="I101" s="59">
        <f t="shared" si="7"/>
        <v>0.54</v>
      </c>
      <c r="J101" s="59">
        <f t="shared" si="7"/>
        <v>0.564</v>
      </c>
      <c r="K101" s="59">
        <f t="shared" si="7"/>
        <v>0.544</v>
      </c>
      <c r="L101" s="59">
        <f t="shared" si="7"/>
        <v>0.564</v>
      </c>
    </row>
    <row r="102" spans="1:12" ht="13.5">
      <c r="A102" s="26"/>
      <c r="B102" s="38" t="s">
        <v>68</v>
      </c>
      <c r="C102" s="38" t="s">
        <v>17</v>
      </c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1:12" ht="27">
      <c r="A103" s="26"/>
      <c r="B103" s="38" t="s">
        <v>69</v>
      </c>
      <c r="C103" s="38" t="s">
        <v>29</v>
      </c>
      <c r="D103" s="59">
        <v>0.101</v>
      </c>
      <c r="E103" s="59">
        <v>0.064</v>
      </c>
      <c r="F103" s="59">
        <v>0.102</v>
      </c>
      <c r="G103" s="59">
        <v>0.08</v>
      </c>
      <c r="H103" s="59">
        <v>0.101</v>
      </c>
      <c r="I103" s="59">
        <v>0.082</v>
      </c>
      <c r="J103" s="59">
        <v>0.104</v>
      </c>
      <c r="K103" s="59">
        <v>0.113</v>
      </c>
      <c r="L103" s="55">
        <v>0.144</v>
      </c>
    </row>
    <row r="104" spans="1:12" ht="13.5">
      <c r="A104" s="26"/>
      <c r="B104" s="30" t="s">
        <v>84</v>
      </c>
      <c r="C104" s="30"/>
      <c r="D104" s="31"/>
      <c r="E104" s="47"/>
      <c r="F104" s="31"/>
      <c r="G104" s="47"/>
      <c r="H104" s="47"/>
      <c r="I104" s="47"/>
      <c r="J104" s="47"/>
      <c r="K104" s="47"/>
      <c r="L104" s="47"/>
    </row>
    <row r="105" spans="1:12" ht="13.5">
      <c r="A105" s="26"/>
      <c r="B105" s="30" t="s">
        <v>70</v>
      </c>
      <c r="C105" s="30" t="s">
        <v>85</v>
      </c>
      <c r="D105" s="48">
        <v>78.1</v>
      </c>
      <c r="E105" s="48">
        <v>74.6</v>
      </c>
      <c r="F105" s="48">
        <v>75.3</v>
      </c>
      <c r="G105" s="48">
        <v>75.1</v>
      </c>
      <c r="H105" s="48">
        <v>74.6</v>
      </c>
      <c r="I105" s="48">
        <v>74.6</v>
      </c>
      <c r="J105" s="48">
        <v>74.4</v>
      </c>
      <c r="K105" s="48">
        <v>74.3</v>
      </c>
      <c r="L105" s="48">
        <v>74.3</v>
      </c>
    </row>
    <row r="106" spans="1:12" ht="27">
      <c r="A106" s="26"/>
      <c r="B106" s="30" t="s">
        <v>71</v>
      </c>
      <c r="C106" s="30" t="s">
        <v>86</v>
      </c>
      <c r="D106" s="48">
        <f>10/(D12/100)</f>
        <v>34.87115109669771</v>
      </c>
      <c r="E106" s="48">
        <f aca="true" t="shared" si="8" ref="E106:L106">10/(E12/100)</f>
        <v>35.18896474065733</v>
      </c>
      <c r="F106" s="48">
        <f t="shared" si="8"/>
        <v>35.07418189470731</v>
      </c>
      <c r="G106" s="48">
        <f t="shared" si="8"/>
        <v>34.87723214285714</v>
      </c>
      <c r="H106" s="48">
        <f t="shared" si="8"/>
        <v>34.852920674752546</v>
      </c>
      <c r="I106" s="48">
        <f t="shared" si="8"/>
        <v>34.778979584738984</v>
      </c>
      <c r="J106" s="48">
        <f t="shared" si="8"/>
        <v>34.71378484396154</v>
      </c>
      <c r="K106" s="48">
        <f t="shared" si="8"/>
        <v>34.704147145583896</v>
      </c>
      <c r="L106" s="48">
        <f t="shared" si="8"/>
        <v>34.60806367883717</v>
      </c>
    </row>
    <row r="107" spans="1:12" ht="27">
      <c r="A107" s="26"/>
      <c r="B107" s="30" t="s">
        <v>72</v>
      </c>
      <c r="C107" s="30" t="s">
        <v>86</v>
      </c>
      <c r="D107" s="48">
        <f>17/(D12/100)</f>
        <v>59.2809568643861</v>
      </c>
      <c r="E107" s="48">
        <f aca="true" t="shared" si="9" ref="E107:L107">17/(E12/100)</f>
        <v>59.821240059117464</v>
      </c>
      <c r="F107" s="48">
        <f t="shared" si="9"/>
        <v>59.62610922100242</v>
      </c>
      <c r="G107" s="48">
        <f t="shared" si="9"/>
        <v>59.29129464285714</v>
      </c>
      <c r="H107" s="48">
        <f t="shared" si="9"/>
        <v>59.24996514707932</v>
      </c>
      <c r="I107" s="48">
        <f t="shared" si="9"/>
        <v>59.12426529405627</v>
      </c>
      <c r="J107" s="48">
        <f t="shared" si="9"/>
        <v>59.01343423473462</v>
      </c>
      <c r="K107" s="48">
        <f t="shared" si="9"/>
        <v>58.99705014749262</v>
      </c>
      <c r="L107" s="48">
        <f t="shared" si="9"/>
        <v>58.83370825402319</v>
      </c>
    </row>
    <row r="108" spans="1:12" ht="27">
      <c r="A108" s="26"/>
      <c r="B108" s="60" t="s">
        <v>73</v>
      </c>
      <c r="C108" s="60" t="s">
        <v>74</v>
      </c>
      <c r="D108" s="61">
        <v>856.9</v>
      </c>
      <c r="E108" s="61">
        <v>883.8</v>
      </c>
      <c r="F108" s="61">
        <v>1042.1</v>
      </c>
      <c r="G108" s="61">
        <v>1021.4</v>
      </c>
      <c r="H108" s="61">
        <v>1013.4</v>
      </c>
      <c r="I108" s="61">
        <v>1021.4</v>
      </c>
      <c r="J108" s="61">
        <v>1013.4</v>
      </c>
      <c r="K108" s="61">
        <v>1021.4</v>
      </c>
      <c r="L108" s="61">
        <v>1013.4</v>
      </c>
    </row>
    <row r="109" spans="1:12" ht="27">
      <c r="A109" s="26"/>
      <c r="B109" s="30" t="s">
        <v>75</v>
      </c>
      <c r="C109" s="30" t="s">
        <v>76</v>
      </c>
      <c r="D109" s="48">
        <v>338.3</v>
      </c>
      <c r="E109" s="48">
        <v>340</v>
      </c>
      <c r="F109" s="48">
        <v>343.1</v>
      </c>
      <c r="G109" s="48">
        <v>342</v>
      </c>
      <c r="H109" s="48">
        <v>340.1</v>
      </c>
      <c r="I109" s="48">
        <v>339.8</v>
      </c>
      <c r="J109" s="48">
        <v>339.1</v>
      </c>
      <c r="K109" s="48">
        <v>338.5</v>
      </c>
      <c r="L109" s="48">
        <v>338.4</v>
      </c>
    </row>
    <row r="110" spans="1:12" ht="13.5">
      <c r="A110" s="26"/>
      <c r="B110" s="30" t="s">
        <v>77</v>
      </c>
      <c r="C110" s="30"/>
      <c r="D110" s="31"/>
      <c r="E110" s="47"/>
      <c r="F110" s="31"/>
      <c r="G110" s="47"/>
      <c r="H110" s="47"/>
      <c r="I110" s="47"/>
      <c r="J110" s="47"/>
      <c r="K110" s="47"/>
      <c r="L110" s="47"/>
    </row>
    <row r="111" spans="1:12" ht="27">
      <c r="A111" s="26"/>
      <c r="B111" s="30" t="s">
        <v>78</v>
      </c>
      <c r="C111" s="30" t="s">
        <v>87</v>
      </c>
      <c r="D111" s="31">
        <v>0.124</v>
      </c>
      <c r="E111" s="31">
        <v>0.117</v>
      </c>
      <c r="F111" s="31">
        <v>0.115</v>
      </c>
      <c r="G111" s="31">
        <v>0.115</v>
      </c>
      <c r="H111" s="31">
        <v>0.117</v>
      </c>
      <c r="I111" s="31">
        <v>0.115</v>
      </c>
      <c r="J111" s="55">
        <v>0.117</v>
      </c>
      <c r="K111" s="55">
        <v>0.115</v>
      </c>
      <c r="L111" s="31">
        <v>0.117</v>
      </c>
    </row>
    <row r="112" spans="1:12" ht="27">
      <c r="A112" s="26"/>
      <c r="B112" s="30" t="s">
        <v>79</v>
      </c>
      <c r="C112" s="30" t="s">
        <v>87</v>
      </c>
      <c r="D112" s="31">
        <v>0.392</v>
      </c>
      <c r="E112" s="31">
        <v>0.367</v>
      </c>
      <c r="F112" s="31">
        <v>0.356</v>
      </c>
      <c r="G112" s="31">
        <v>0.356</v>
      </c>
      <c r="H112" s="31">
        <v>0.358</v>
      </c>
      <c r="I112" s="31">
        <v>0.356</v>
      </c>
      <c r="J112" s="55">
        <v>0.358</v>
      </c>
      <c r="K112" s="55">
        <v>0.356</v>
      </c>
      <c r="L112" s="31">
        <v>0.358</v>
      </c>
    </row>
    <row r="116" spans="2:12" ht="13.5">
      <c r="B116" s="88" t="s">
        <v>152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</sheetData>
  <sheetProtection/>
  <mergeCells count="18">
    <mergeCell ref="H3:L3"/>
    <mergeCell ref="B116:L116"/>
    <mergeCell ref="D9:D10"/>
    <mergeCell ref="E9:E10"/>
    <mergeCell ref="G9:H9"/>
    <mergeCell ref="B5:L5"/>
    <mergeCell ref="B6:L6"/>
    <mergeCell ref="F9:F10"/>
    <mergeCell ref="H1:L1"/>
    <mergeCell ref="H2:L2"/>
    <mergeCell ref="A8:A10"/>
    <mergeCell ref="I9:J9"/>
    <mergeCell ref="K9:L9"/>
    <mergeCell ref="B4:L4"/>
    <mergeCell ref="D7:L7"/>
    <mergeCell ref="B8:B10"/>
    <mergeCell ref="C8:C10"/>
    <mergeCell ref="G8:L8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5" r:id="rId1"/>
  <rowBreaks count="2" manualBreakCount="2">
    <brk id="56" max="11" man="1"/>
    <brk id="9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5"/>
  <sheetViews>
    <sheetView view="pageBreakPreview" zoomScale="60" zoomScalePageLayoutView="0" workbookViewId="0" topLeftCell="A1">
      <selection activeCell="P18" sqref="P18"/>
    </sheetView>
  </sheetViews>
  <sheetFormatPr defaultColWidth="9.00390625" defaultRowHeight="12.75"/>
  <sheetData>
    <row r="2" spans="2:16" ht="12.75">
      <c r="B2" s="7" t="s">
        <v>88</v>
      </c>
      <c r="C2" s="7" t="s">
        <v>88</v>
      </c>
      <c r="D2" s="7" t="s">
        <v>89</v>
      </c>
      <c r="E2" s="7" t="s">
        <v>90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6" ht="12.75">
      <c r="B3" s="7">
        <v>2016</v>
      </c>
      <c r="C3" s="7">
        <v>2017</v>
      </c>
      <c r="D3" s="7">
        <v>2018</v>
      </c>
      <c r="E3" s="92">
        <v>2019</v>
      </c>
      <c r="F3" s="93"/>
      <c r="G3" s="92">
        <v>2020</v>
      </c>
      <c r="H3" s="93"/>
      <c r="I3" s="92">
        <v>2021</v>
      </c>
      <c r="J3" s="93"/>
      <c r="K3" s="92">
        <v>2022</v>
      </c>
      <c r="L3" s="93"/>
      <c r="M3" s="92">
        <v>2023</v>
      </c>
      <c r="N3" s="93"/>
      <c r="O3" s="92">
        <v>2024</v>
      </c>
      <c r="P3" s="93"/>
    </row>
    <row r="4" spans="2:16" ht="12.75">
      <c r="B4" s="7"/>
      <c r="C4" s="7"/>
      <c r="D4" s="7"/>
      <c r="E4" s="7" t="s">
        <v>91</v>
      </c>
      <c r="F4" s="7" t="s">
        <v>92</v>
      </c>
      <c r="G4" s="7" t="s">
        <v>91</v>
      </c>
      <c r="H4" s="7" t="s">
        <v>92</v>
      </c>
      <c r="I4" s="7" t="s">
        <v>91</v>
      </c>
      <c r="J4" s="7" t="s">
        <v>92</v>
      </c>
      <c r="K4" s="7" t="s">
        <v>91</v>
      </c>
      <c r="L4" s="7" t="s">
        <v>92</v>
      </c>
      <c r="M4" s="7" t="s">
        <v>91</v>
      </c>
      <c r="N4" s="7" t="s">
        <v>92</v>
      </c>
      <c r="O4" s="7" t="s">
        <v>91</v>
      </c>
      <c r="P4" s="7" t="s">
        <v>92</v>
      </c>
    </row>
    <row r="5" spans="1:16" ht="12.75">
      <c r="A5" t="s">
        <v>146</v>
      </c>
      <c r="B5" s="6" t="e">
        <f>'форма 2п'!#REF!/'форма 2п'!#REF!</f>
        <v>#REF!</v>
      </c>
      <c r="C5" s="6" t="e">
        <f>'форма 2п'!#REF!/'форма 2п'!D12</f>
        <v>#REF!</v>
      </c>
      <c r="D5" s="6" t="e">
        <f>'форма 2п'!#REF!/'форма 2п'!E12</f>
        <v>#REF!</v>
      </c>
      <c r="E5" s="6" t="e">
        <f>'форма 2п'!#REF!/'форма 2п'!G12</f>
        <v>#REF!</v>
      </c>
      <c r="F5" s="6" t="e">
        <f>'форма 2п'!#REF!/'форма 2п'!H12</f>
        <v>#REF!</v>
      </c>
      <c r="G5" s="6" t="e">
        <f>'форма 2п'!#REF!/'форма 2п'!I12</f>
        <v>#REF!</v>
      </c>
      <c r="H5" s="6" t="e">
        <f>'форма 2п'!#REF!/'форма 2п'!J12</f>
        <v>#REF!</v>
      </c>
      <c r="I5" s="6" t="e">
        <f>'форма 2п'!#REF!/'форма 2п'!K12</f>
        <v>#REF!</v>
      </c>
      <c r="J5" s="6" t="e">
        <f>'форма 2п'!#REF!/'форма 2п'!L12</f>
        <v>#REF!</v>
      </c>
      <c r="K5" s="6" t="e">
        <f>'форма 2п'!#REF!/'форма 2п'!#REF!</f>
        <v>#REF!</v>
      </c>
      <c r="L5" s="6" t="e">
        <f>'форма 2п'!#REF!/'форма 2п'!#REF!</f>
        <v>#REF!</v>
      </c>
      <c r="M5" s="6" t="e">
        <f>'форма 2п'!#REF!/'форма 2п'!#REF!</f>
        <v>#REF!</v>
      </c>
      <c r="N5" s="6" t="e">
        <f>'форма 2п'!#REF!/'форма 2п'!#REF!</f>
        <v>#REF!</v>
      </c>
      <c r="O5" s="6" t="e">
        <f>'форма 2п'!#REF!/'форма 2п'!#REF!</f>
        <v>#REF!</v>
      </c>
      <c r="P5" s="6" t="e">
        <f>'форма 2п'!#REF!/'форма 2п'!#REF!</f>
        <v>#REF!</v>
      </c>
    </row>
  </sheetData>
  <sheetProtection/>
  <mergeCells count="6"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Меженная Олеся Алексеевна</cp:lastModifiedBy>
  <cp:lastPrinted>2020-10-23T04:12:55Z</cp:lastPrinted>
  <dcterms:created xsi:type="dcterms:W3CDTF">2013-05-25T16:45:04Z</dcterms:created>
  <dcterms:modified xsi:type="dcterms:W3CDTF">2020-10-23T04:16:49Z</dcterms:modified>
  <cp:category/>
  <cp:version/>
  <cp:contentType/>
  <cp:contentStatus/>
</cp:coreProperties>
</file>