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45" windowWidth="9600" windowHeight="11400"/>
  </bookViews>
  <sheets>
    <sheet name="Приложение 2" sheetId="4" r:id="rId1"/>
    <sheet name="Лист2" sheetId="2" r:id="rId2"/>
    <sheet name="Лист3" sheetId="3" r:id="rId3"/>
  </sheets>
  <definedNames>
    <definedName name="_xlnm.Print_Titles" localSheetId="0">'Приложение 2'!$3:$5</definedName>
    <definedName name="_xlnm.Print_Area" localSheetId="0">'Приложение 2'!$A$1:$L$119</definedName>
  </definedNames>
  <calcPr calcId="114210" fullCalcOnLoad="1"/>
</workbook>
</file>

<file path=xl/calcChain.xml><?xml version="1.0" encoding="utf-8"?>
<calcChain xmlns="http://schemas.openxmlformats.org/spreadsheetml/2006/main">
  <c r="G43" i="4"/>
  <c r="G42"/>
  <c r="G44"/>
  <c r="G60"/>
  <c r="E48"/>
  <c r="G45"/>
  <c r="F45"/>
  <c r="E49"/>
  <c r="E46"/>
  <c r="E47"/>
  <c r="F44"/>
  <c r="I83"/>
  <c r="H60"/>
  <c r="L60"/>
  <c r="K60"/>
  <c r="J60"/>
  <c r="I60"/>
  <c r="G33"/>
  <c r="E45"/>
  <c r="F110"/>
  <c r="G106"/>
  <c r="G107"/>
  <c r="F65"/>
  <c r="F111"/>
  <c r="G111"/>
  <c r="H111"/>
  <c r="I111"/>
  <c r="J111"/>
  <c r="K111"/>
  <c r="L111"/>
  <c r="G50"/>
  <c r="H50"/>
  <c r="I50"/>
  <c r="J50"/>
  <c r="K50"/>
  <c r="L50"/>
  <c r="I106"/>
  <c r="H106"/>
  <c r="F106"/>
  <c r="E105"/>
  <c r="E111"/>
  <c r="F56"/>
  <c r="I16"/>
  <c r="H16"/>
  <c r="G16"/>
  <c r="G59"/>
  <c r="G58"/>
  <c r="F38"/>
  <c r="F60"/>
  <c r="L53"/>
  <c r="K53"/>
  <c r="J53"/>
  <c r="I53"/>
  <c r="H53"/>
  <c r="G53"/>
  <c r="F53"/>
  <c r="F50"/>
  <c r="E54"/>
  <c r="F66"/>
  <c r="I107"/>
  <c r="H107"/>
  <c r="F107"/>
  <c r="I108"/>
  <c r="H108"/>
  <c r="G108"/>
  <c r="F108"/>
  <c r="F75"/>
  <c r="F16"/>
  <c r="F59"/>
  <c r="F112"/>
  <c r="E53"/>
  <c r="L55"/>
  <c r="K55"/>
  <c r="J55"/>
  <c r="F55"/>
  <c r="E57"/>
  <c r="E41"/>
  <c r="E56"/>
  <c r="E55"/>
  <c r="G99"/>
  <c r="G98"/>
  <c r="G97"/>
  <c r="F12"/>
  <c r="E13"/>
  <c r="E14"/>
  <c r="L12"/>
  <c r="L59"/>
  <c r="K12"/>
  <c r="K59"/>
  <c r="J12"/>
  <c r="J59"/>
  <c r="I12"/>
  <c r="I59"/>
  <c r="H12"/>
  <c r="H59"/>
  <c r="G12"/>
  <c r="E59"/>
  <c r="F58"/>
  <c r="E12"/>
  <c r="H92"/>
  <c r="I92"/>
  <c r="J92"/>
  <c r="K92"/>
  <c r="L92"/>
  <c r="G92"/>
  <c r="F92"/>
  <c r="E93"/>
  <c r="E92"/>
  <c r="F103"/>
  <c r="G112"/>
  <c r="G110"/>
  <c r="H110"/>
  <c r="I110"/>
  <c r="J110"/>
  <c r="K110"/>
  <c r="L110"/>
  <c r="J112"/>
  <c r="K112"/>
  <c r="L112"/>
  <c r="G109"/>
  <c r="E110"/>
  <c r="F109"/>
  <c r="E104"/>
  <c r="E64"/>
  <c r="E17"/>
  <c r="G15"/>
  <c r="E10"/>
  <c r="L58"/>
  <c r="K58"/>
  <c r="H58"/>
  <c r="J58"/>
  <c r="I58"/>
  <c r="E52"/>
  <c r="E51"/>
  <c r="E44"/>
  <c r="E43"/>
  <c r="E40"/>
  <c r="E38"/>
  <c r="E37"/>
  <c r="E35"/>
  <c r="E34"/>
  <c r="E32"/>
  <c r="E31"/>
  <c r="E29"/>
  <c r="E28"/>
  <c r="E26"/>
  <c r="E25"/>
  <c r="E23"/>
  <c r="E22"/>
  <c r="E20"/>
  <c r="E19"/>
  <c r="E16"/>
  <c r="E15"/>
  <c r="E11"/>
  <c r="E9"/>
  <c r="J103"/>
  <c r="G103"/>
  <c r="L103"/>
  <c r="K103"/>
  <c r="L73"/>
  <c r="L79"/>
  <c r="K73"/>
  <c r="K79"/>
  <c r="I73"/>
  <c r="I79"/>
  <c r="J73"/>
  <c r="J79"/>
  <c r="H73"/>
  <c r="G73"/>
  <c r="G78"/>
  <c r="H78"/>
  <c r="I78"/>
  <c r="L78"/>
  <c r="K78"/>
  <c r="F79"/>
  <c r="F78"/>
  <c r="F73"/>
  <c r="E74"/>
  <c r="F83"/>
  <c r="H79"/>
  <c r="E76"/>
  <c r="E75"/>
  <c r="L69"/>
  <c r="K69"/>
  <c r="I69"/>
  <c r="J69"/>
  <c r="H69"/>
  <c r="G69"/>
  <c r="G68"/>
  <c r="E66"/>
  <c r="E65"/>
  <c r="F21"/>
  <c r="K15"/>
  <c r="J15"/>
  <c r="I15"/>
  <c r="H15"/>
  <c r="F15"/>
  <c r="G79"/>
  <c r="E95"/>
  <c r="E94"/>
  <c r="F97"/>
  <c r="F116"/>
  <c r="F98"/>
  <c r="F99"/>
  <c r="J78"/>
  <c r="F69"/>
  <c r="L68"/>
  <c r="K68"/>
  <c r="J68"/>
  <c r="I68"/>
  <c r="H68"/>
  <c r="F68"/>
  <c r="G83"/>
  <c r="H83"/>
  <c r="E84"/>
  <c r="E85"/>
  <c r="E88"/>
  <c r="F87"/>
  <c r="G87"/>
  <c r="G114"/>
  <c r="H87"/>
  <c r="I87"/>
  <c r="J87"/>
  <c r="K87"/>
  <c r="L87"/>
  <c r="F88"/>
  <c r="G88"/>
  <c r="H88"/>
  <c r="I88"/>
  <c r="J88"/>
  <c r="K88"/>
  <c r="L88"/>
  <c r="F114"/>
  <c r="F115"/>
  <c r="K77"/>
  <c r="I86"/>
  <c r="E83"/>
  <c r="G67"/>
  <c r="H103"/>
  <c r="H112"/>
  <c r="E69"/>
  <c r="I103"/>
  <c r="I112"/>
  <c r="I109"/>
  <c r="E30"/>
  <c r="E50"/>
  <c r="E27"/>
  <c r="E18"/>
  <c r="E24"/>
  <c r="E39"/>
  <c r="E33"/>
  <c r="E21"/>
  <c r="E36"/>
  <c r="E42"/>
  <c r="K109"/>
  <c r="G77"/>
  <c r="L77"/>
  <c r="I67"/>
  <c r="J109"/>
  <c r="E73"/>
  <c r="I77"/>
  <c r="E79"/>
  <c r="H77"/>
  <c r="F67"/>
  <c r="F96"/>
  <c r="E68"/>
  <c r="L109"/>
  <c r="F77"/>
  <c r="E78"/>
  <c r="J67"/>
  <c r="H67"/>
  <c r="H86"/>
  <c r="G86"/>
  <c r="E106"/>
  <c r="E103"/>
  <c r="E87"/>
  <c r="E86"/>
  <c r="J77"/>
  <c r="K86"/>
  <c r="J86"/>
  <c r="L86"/>
  <c r="K67"/>
  <c r="L67"/>
  <c r="F86"/>
  <c r="I9"/>
  <c r="F42"/>
  <c r="L42"/>
  <c r="K42"/>
  <c r="I42"/>
  <c r="J42"/>
  <c r="H42"/>
  <c r="L99"/>
  <c r="L98"/>
  <c r="L114"/>
  <c r="L97"/>
  <c r="L116"/>
  <c r="K99"/>
  <c r="K98"/>
  <c r="K114"/>
  <c r="K97"/>
  <c r="K116"/>
  <c r="I99"/>
  <c r="I98"/>
  <c r="I114"/>
  <c r="I97"/>
  <c r="I116"/>
  <c r="J99"/>
  <c r="J98"/>
  <c r="J114"/>
  <c r="J97"/>
  <c r="J116"/>
  <c r="H99"/>
  <c r="H98"/>
  <c r="H114"/>
  <c r="G116"/>
  <c r="H9"/>
  <c r="L15"/>
  <c r="M114"/>
  <c r="E99"/>
  <c r="F113"/>
  <c r="E112"/>
  <c r="E109"/>
  <c r="H109"/>
  <c r="E98"/>
  <c r="E114"/>
  <c r="H115"/>
  <c r="E77"/>
  <c r="K115"/>
  <c r="I115"/>
  <c r="J96"/>
  <c r="L115"/>
  <c r="J115"/>
  <c r="E67"/>
  <c r="K96"/>
  <c r="K113"/>
  <c r="I96"/>
  <c r="L96"/>
  <c r="L113"/>
  <c r="G96"/>
  <c r="J113"/>
  <c r="I113"/>
  <c r="G115"/>
  <c r="M115"/>
  <c r="E60"/>
  <c r="E58"/>
  <c r="E115"/>
  <c r="F9"/>
  <c r="F39"/>
  <c r="F36"/>
  <c r="E108"/>
  <c r="E107"/>
  <c r="G18"/>
  <c r="G113"/>
  <c r="F33"/>
  <c r="F30"/>
  <c r="F27"/>
  <c r="F24"/>
  <c r="H97"/>
  <c r="H96"/>
  <c r="H113"/>
  <c r="M113"/>
  <c r="H116"/>
  <c r="M116"/>
  <c r="E97"/>
  <c r="E116"/>
  <c r="E96"/>
  <c r="E113"/>
</calcChain>
</file>

<file path=xl/sharedStrings.xml><?xml version="1.0" encoding="utf-8"?>
<sst xmlns="http://schemas.openxmlformats.org/spreadsheetml/2006/main" count="219" uniqueCount="107">
  <si>
    <t>Цель «Обеспечение населения Белоярского района коммунальными услугами нормативного качества, обеспечение надежной и эффективной работы коммунальной инфраструктуры»</t>
  </si>
  <si>
    <t>1.1.</t>
  </si>
  <si>
    <t>УЖКХ</t>
  </si>
  <si>
    <t>Всего:</t>
  </si>
  <si>
    <t>бюджет автономного округа</t>
  </si>
  <si>
    <t>бюджет Белоярского района</t>
  </si>
  <si>
    <t>1.2.</t>
  </si>
  <si>
    <t>Реализация электрической энергии в зоне децентрализованного электроснабжения</t>
  </si>
  <si>
    <t>Разработка схем водоснабжения и водоотведения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</si>
  <si>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</si>
  <si>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</si>
  <si>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1.3.</t>
  </si>
  <si>
    <t>1.4.</t>
  </si>
  <si>
    <t>1.5.</t>
  </si>
  <si>
    <t>1.6.</t>
  </si>
  <si>
    <t>УКС</t>
  </si>
  <si>
    <t>Реконструкция водоочистных сооружений КС Сорумская в п.Сорум Белоярского района, первая очередь. Строительство водоочистных сооружений в п. Сорум (ВОС)</t>
  </si>
  <si>
    <t>1.7.</t>
  </si>
  <si>
    <t>Реконструкция сетей тепловодоснабжения микрорайона №3 в г. Белоярский. Третий этап</t>
  </si>
  <si>
    <t>1.8.</t>
  </si>
  <si>
    <t>Канализационная насосная станция № 4 по ул.Набережная в г. Белоярский</t>
  </si>
  <si>
    <t>1.9.</t>
  </si>
  <si>
    <t>Локальные канализационно очистные сооружения (ПИР). Сельское поселение Казым.</t>
  </si>
  <si>
    <t>Подпрограмма 1 «Модернизация и реформирование жилищно-коммунального комплекса Белоярского района»</t>
  </si>
  <si>
    <t>Наименование мероприятий муниципальной программы</t>
  </si>
  <si>
    <t>п/п</t>
  </si>
  <si>
    <t>Ответственный исполнитель, соисполнитель муниципальной программы (получатель бюджетных средств)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</si>
  <si>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</si>
  <si>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</si>
  <si>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</si>
  <si>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в том числе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</si>
  <si>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</si>
  <si>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</si>
  <si>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</si>
  <si>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</si>
  <si>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</si>
  <si>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</si>
  <si>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</si>
  <si>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2.1.</t>
  </si>
  <si>
    <t xml:space="preserve">Выполнение работ по обслуживанию и замене натриевых ламп высокого давления типа ДНаТ на светодиодные лампы на сети уличного освещения в городе Белоярский
</t>
  </si>
  <si>
    <t>Итого по подпрограмме 2</t>
  </si>
  <si>
    <t xml:space="preserve">Подпрограмма 3 «Наш дом » </t>
  </si>
  <si>
    <t>Задача 3 « Проведение капитального ремонта многоквартирных домов, в том числе для  существенного повышения их энергетической эффективности ».</t>
  </si>
  <si>
    <t>3.1.</t>
  </si>
  <si>
    <t>3.2.</t>
  </si>
  <si>
    <t xml:space="preserve">Капитальный ремонт МКД город Белоярский </t>
  </si>
  <si>
    <t>Итого по подпрограмме 3</t>
  </si>
  <si>
    <t>Подпрограмма 5 «Проведение капитального ремонта многоквартирных домов»</t>
  </si>
  <si>
    <t>5.1.</t>
  </si>
  <si>
    <t>Итого по подпрограмме 5</t>
  </si>
  <si>
    <t>Подпрограмма 6 «Переселение граждан из аварийного жилищного фонда»</t>
  </si>
  <si>
    <t>Задача 6 «Переселение жителей каждого отдельно взятого аварийного дома в предельно сжатые сроки».</t>
  </si>
  <si>
    <t xml:space="preserve">Переселение граждан из аварийного жилищного фонда </t>
  </si>
  <si>
    <t>6.1.</t>
  </si>
  <si>
    <t>Итого по подпрограмме 6</t>
  </si>
  <si>
    <t>Задача 7: Организация озеленения территории для обеспечения благоприятных, культурных условий жизни граждан, создания условий для обеспечения бесперебойной работы наружного освещения улиц и дорог в темное время суток, оказание услуг по погребению в соответствии с гарантированным перечнем, содержанию в исправном состоянии зданий и инженерных сооружений межпоселенческих мест захоронений на территории городского поселения Белоярский</t>
  </si>
  <si>
    <t>Организация благоустройства и озеленения территории городского поселения Белоярский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</si>
  <si>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</t>
  </si>
  <si>
    <t>Содержание и благоустройство межпоселенческих мест захоронений на территории Белоярского района</t>
  </si>
  <si>
    <t>7.1.</t>
  </si>
  <si>
    <t>7.2.</t>
  </si>
  <si>
    <t>7.3.</t>
  </si>
  <si>
    <t>Итого по подпрограмме 7</t>
  </si>
  <si>
    <t>Итого по муниципальной программе</t>
  </si>
  <si>
    <t>Задача 1: Повышение эффективности, качества и надежности поставки коммунальных ресурсов "</t>
  </si>
  <si>
    <t xml:space="preserve">Задача 2:"Развитие энергосбережения и повышение энергоэффективности" </t>
  </si>
  <si>
    <t>Цель: "Улучшение технического состояния многоквартирных домов, повышение их энергетической эффективности"</t>
  </si>
  <si>
    <t>Цели: "Создание безопасных и благоприятных условий проживания граждан, повышения качества реформирования жилищно-коммунального хозяйства, формирования эффективных механизмов управления жилищным фондом, внедрения ресурсосберегающих технологий, приведение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 многоквартирных домов, создание института эффективных собственников жилья"</t>
  </si>
  <si>
    <t>Задача 5: "Проведение капитального ремонта многоквартирных домов, в том числе для существенного повышения их энергетической эффективности"</t>
  </si>
  <si>
    <t>Цель: "Улучшение жилищных условий граждан, проживающих  на территории Белоярского района в многоквартирных жилых домах, признанных в установленном порядке аварийными"</t>
  </si>
  <si>
    <t>бюджет федеральный</t>
  </si>
  <si>
    <t>Цель: "Развитие и совершенствование объектов благоустройства городского поселения Белоярский"</t>
  </si>
  <si>
    <t>2.2.</t>
  </si>
  <si>
    <t>Выполнение работ по ремонту уличного освещения</t>
  </si>
  <si>
    <t>Канализационно очистные сооружения (ПИР). Сельское поселение Сорум.</t>
  </si>
  <si>
    <t>Цель: "Энергосбережение и повышение энергоэффективности в организациях бюджетной сферы.
 Энергосбережение и повышения энергетической эффективности в жилищном фонде,  в системах коммунальной инфраструктуры и в транспортном комплексе".</t>
  </si>
  <si>
    <t xml:space="preserve">Капитальный ремонт МКД </t>
  </si>
  <si>
    <t>2.3.</t>
  </si>
  <si>
    <t xml:space="preserve">федеральный бюджет </t>
  </si>
  <si>
    <t xml:space="preserve">
Основные мероприятия муниципальной программы Белоярского района 
«Развитие жилищно-коммунального комплекса и повышение энергетической эффективности в Белоярском районе на 2014 – 2020 годы»
</t>
  </si>
  <si>
    <t>Реализация сжиженного газа населению на территории сельских поселений Белоярского района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</si>
  <si>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</si>
  <si>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t>ОМЗ</t>
  </si>
  <si>
    <t>Блочная газовая котельная в районе СУ-926 г. Белоярский</t>
  </si>
  <si>
    <t>УЖКХ, УКС</t>
  </si>
  <si>
    <t>Проведение капитального ремонта сетей ТВС в городском поселении Белоярский, находящихся в собственности Белоярского района</t>
  </si>
  <si>
    <t>Реконструкция сетей ТВС (ПИР), находящихся в собственности Белоярского района</t>
  </si>
  <si>
    <t>Капитальный ремонт КНС №1 в п.Верхнеказымский (собственность Белоярского района)</t>
  </si>
  <si>
    <t xml:space="preserve">Организация и проведение региональных конкурсов в области энергосбережения и сфере жилищно-коммунального комплекса
</t>
  </si>
  <si>
    <t>Реализация мероприятий п/п Обеспечение равных прав потребителей на получение энергетических ресурсов"</t>
  </si>
  <si>
    <t xml:space="preserve">Капитальный ремонт дворовых территорий многоквартирных домов город Белоярский </t>
  </si>
  <si>
    <t>1.10</t>
  </si>
  <si>
    <t>1.11</t>
  </si>
  <si>
    <t>1.12</t>
  </si>
  <si>
    <t>1.13</t>
  </si>
  <si>
    <t>1.14</t>
  </si>
  <si>
    <t>1.15</t>
  </si>
  <si>
    <t>КФ</t>
  </si>
  <si>
    <t>Подпрограмма 7 «Содержание объектов внешнего благоустройства муниципальной собственности на территории городского поселения Белоярский»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</si>
  <si>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числе:</t>
  </si>
  <si>
    <t>1.12.1</t>
  </si>
  <si>
    <t>1.12.3</t>
  </si>
  <si>
    <t>Капитальный ремонт сети ТВС г.Белоярский</t>
  </si>
  <si>
    <t>Капитальный ремонт котельной с заменой сетевых насосов в сельском поселении Верхнеказымский</t>
  </si>
  <si>
    <t>1.12.2.</t>
  </si>
  <si>
    <t>Капитальный ремонт котельной с заменой котлоагрегатов в сельском поселении Казым</t>
  </si>
  <si>
    <t>ПРИЛОЖЕНИЕ 2
к постановлению администрации
Белоярского района
от 25 марта 2015 года № 345      
ПРИЛОЖЕНИЕ 2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</si>
</sst>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0" fillId="3" borderId="0" xfId="0" applyFill="1"/>
    <xf numFmtId="0" fontId="0" fillId="2" borderId="0" xfId="0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165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4" fontId="0" fillId="2" borderId="0" xfId="0" applyNumberFormat="1" applyFill="1"/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top"/>
    </xf>
    <xf numFmtId="3" fontId="1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Border="1"/>
    <xf numFmtId="0" fontId="0" fillId="0" borderId="0" xfId="0" applyFont="1" applyBorder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 wrapText="1"/>
    </xf>
    <xf numFmtId="4" fontId="0" fillId="3" borderId="0" xfId="0" applyNumberFormat="1" applyFill="1"/>
    <xf numFmtId="165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/>
    <xf numFmtId="0" fontId="5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center" vertical="center"/>
    </xf>
    <xf numFmtId="16" fontId="1" fillId="2" borderId="7" xfId="0" applyNumberFormat="1" applyFont="1" applyFill="1" applyBorder="1" applyAlignment="1">
      <alignment horizontal="center" vertical="center"/>
    </xf>
    <xf numFmtId="16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16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/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tabSelected="1" view="pageBreakPreview" zoomScale="136" zoomScaleNormal="100" zoomScaleSheetLayoutView="136" workbookViewId="0">
      <selection activeCell="M5" sqref="M5"/>
    </sheetView>
  </sheetViews>
  <sheetFormatPr defaultRowHeight="15"/>
  <cols>
    <col min="2" max="2" width="41.28515625" customWidth="1"/>
    <col min="3" max="3" width="13.28515625" customWidth="1"/>
    <col min="4" max="4" width="23.140625" customWidth="1"/>
    <col min="5" max="5" width="14.7109375" customWidth="1"/>
    <col min="6" max="6" width="12.5703125" customWidth="1"/>
    <col min="7" max="7" width="10" bestFit="1" customWidth="1"/>
    <col min="13" max="13" width="19.28515625" customWidth="1"/>
    <col min="15" max="15" width="12.7109375" customWidth="1"/>
  </cols>
  <sheetData>
    <row r="1" spans="1:12" ht="117.75" customHeight="1">
      <c r="F1" s="1"/>
      <c r="I1" s="135" t="s">
        <v>106</v>
      </c>
      <c r="J1" s="135"/>
      <c r="K1" s="135"/>
      <c r="L1" s="135"/>
    </row>
    <row r="2" spans="1:12" ht="60" customHeight="1">
      <c r="A2" s="132" t="s">
        <v>79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2">
      <c r="A3" s="70" t="s">
        <v>25</v>
      </c>
      <c r="B3" s="70" t="s">
        <v>24</v>
      </c>
      <c r="C3" s="70" t="s">
        <v>26</v>
      </c>
      <c r="D3" s="70" t="s">
        <v>27</v>
      </c>
      <c r="E3" s="70" t="s">
        <v>29</v>
      </c>
      <c r="F3" s="70"/>
      <c r="G3" s="70"/>
      <c r="H3" s="70"/>
      <c r="I3" s="70"/>
      <c r="J3" s="70"/>
      <c r="K3" s="70"/>
      <c r="L3" s="70"/>
    </row>
    <row r="4" spans="1:12">
      <c r="A4" s="70"/>
      <c r="B4" s="70"/>
      <c r="C4" s="70"/>
      <c r="D4" s="70"/>
      <c r="E4" s="70" t="s">
        <v>28</v>
      </c>
      <c r="F4" s="70" t="s">
        <v>30</v>
      </c>
      <c r="G4" s="70"/>
      <c r="H4" s="70"/>
      <c r="I4" s="70"/>
      <c r="J4" s="70"/>
      <c r="K4" s="70"/>
      <c r="L4" s="70"/>
    </row>
    <row r="5" spans="1:12" ht="62.25" customHeight="1">
      <c r="A5" s="70"/>
      <c r="B5" s="70"/>
      <c r="C5" s="70"/>
      <c r="D5" s="70"/>
      <c r="E5" s="70"/>
      <c r="F5" s="42" t="s">
        <v>31</v>
      </c>
      <c r="G5" s="42" t="s">
        <v>32</v>
      </c>
      <c r="H5" s="42" t="s">
        <v>33</v>
      </c>
      <c r="I5" s="42" t="s">
        <v>34</v>
      </c>
      <c r="J5" s="42" t="s">
        <v>35</v>
      </c>
      <c r="K5" s="42" t="s">
        <v>36</v>
      </c>
      <c r="L5" s="42" t="s">
        <v>37</v>
      </c>
    </row>
    <row r="6" spans="1:12">
      <c r="A6" s="134" t="s">
        <v>23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</row>
    <row r="7" spans="1:12">
      <c r="A7" s="136" t="s">
        <v>0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1:12">
      <c r="A8" s="136" t="s">
        <v>64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>
      <c r="A9" s="70" t="s">
        <v>1</v>
      </c>
      <c r="B9" s="128" t="s">
        <v>85</v>
      </c>
      <c r="C9" s="70" t="s">
        <v>2</v>
      </c>
      <c r="D9" s="2" t="s">
        <v>3</v>
      </c>
      <c r="E9" s="7">
        <f>SUM(E10:E11)</f>
        <v>99293.8</v>
      </c>
      <c r="F9" s="8">
        <f>F11+F10</f>
        <v>0</v>
      </c>
      <c r="G9" s="8">
        <v>0</v>
      </c>
      <c r="H9" s="13">
        <f>H10+H11</f>
        <v>49117.1</v>
      </c>
      <c r="I9" s="13">
        <f>I11+I10</f>
        <v>42076.700000000004</v>
      </c>
      <c r="J9" s="13">
        <v>2600</v>
      </c>
      <c r="K9" s="13">
        <v>2700</v>
      </c>
      <c r="L9" s="13">
        <v>2800</v>
      </c>
    </row>
    <row r="10" spans="1:12">
      <c r="A10" s="70"/>
      <c r="B10" s="128"/>
      <c r="C10" s="70"/>
      <c r="D10" s="2" t="s">
        <v>4</v>
      </c>
      <c r="E10" s="7">
        <f>SUM(F10:L10)</f>
        <v>86634.1</v>
      </c>
      <c r="F10" s="8">
        <v>0</v>
      </c>
      <c r="G10" s="8">
        <v>0</v>
      </c>
      <c r="H10" s="13">
        <v>46661.2</v>
      </c>
      <c r="I10" s="13">
        <v>39972.9</v>
      </c>
      <c r="J10" s="8">
        <v>0</v>
      </c>
      <c r="K10" s="8">
        <v>0</v>
      </c>
      <c r="L10" s="8">
        <v>0</v>
      </c>
    </row>
    <row r="11" spans="1:12">
      <c r="A11" s="70"/>
      <c r="B11" s="128"/>
      <c r="C11" s="70"/>
      <c r="D11" s="2" t="s">
        <v>5</v>
      </c>
      <c r="E11" s="7">
        <f>SUM(F11:L11)</f>
        <v>12659.7</v>
      </c>
      <c r="F11" s="8">
        <v>0</v>
      </c>
      <c r="G11" s="8">
        <v>0</v>
      </c>
      <c r="H11" s="13">
        <v>2455.9</v>
      </c>
      <c r="I11" s="13">
        <v>2103.8000000000002</v>
      </c>
      <c r="J11" s="13">
        <v>2600</v>
      </c>
      <c r="K11" s="13">
        <v>2700</v>
      </c>
      <c r="L11" s="13">
        <v>2800</v>
      </c>
    </row>
    <row r="12" spans="1:12" ht="15" customHeight="1">
      <c r="A12" s="70" t="s">
        <v>6</v>
      </c>
      <c r="B12" s="128" t="s">
        <v>80</v>
      </c>
      <c r="C12" s="70" t="s">
        <v>2</v>
      </c>
      <c r="D12" s="2" t="s">
        <v>3</v>
      </c>
      <c r="E12" s="13">
        <f>SUM(E13+E14)</f>
        <v>2322.5</v>
      </c>
      <c r="F12" s="13">
        <f>F13+F14</f>
        <v>200.8</v>
      </c>
      <c r="G12" s="13">
        <f t="shared" ref="G12:L12" si="0">G13+G14</f>
        <v>671.5</v>
      </c>
      <c r="H12" s="13">
        <f t="shared" si="0"/>
        <v>708.3</v>
      </c>
      <c r="I12" s="13">
        <f t="shared" si="0"/>
        <v>741.9</v>
      </c>
      <c r="J12" s="13">
        <f t="shared" si="0"/>
        <v>0</v>
      </c>
      <c r="K12" s="13">
        <f t="shared" si="0"/>
        <v>0</v>
      </c>
      <c r="L12" s="13">
        <f t="shared" si="0"/>
        <v>0</v>
      </c>
    </row>
    <row r="13" spans="1:12">
      <c r="A13" s="70"/>
      <c r="B13" s="128"/>
      <c r="C13" s="70"/>
      <c r="D13" s="2" t="s">
        <v>4</v>
      </c>
      <c r="E13" s="13">
        <f>SUM(F13:L13)</f>
        <v>2322.5</v>
      </c>
      <c r="F13" s="13">
        <v>200.8</v>
      </c>
      <c r="G13" s="13">
        <v>671.5</v>
      </c>
      <c r="H13" s="13">
        <v>708.3</v>
      </c>
      <c r="I13" s="13">
        <v>741.9</v>
      </c>
      <c r="J13" s="12">
        <v>0</v>
      </c>
      <c r="K13" s="12">
        <v>0</v>
      </c>
      <c r="L13" s="12">
        <v>0</v>
      </c>
    </row>
    <row r="14" spans="1:12">
      <c r="A14" s="70"/>
      <c r="B14" s="128"/>
      <c r="C14" s="70"/>
      <c r="D14" s="2" t="s">
        <v>5</v>
      </c>
      <c r="E14" s="12">
        <f>SUM(F14:L14)</f>
        <v>0</v>
      </c>
      <c r="F14" s="12">
        <v>0</v>
      </c>
      <c r="G14" s="12">
        <v>0</v>
      </c>
      <c r="H14" s="12">
        <v>0</v>
      </c>
      <c r="I14" s="9">
        <v>0</v>
      </c>
      <c r="J14" s="12">
        <v>0</v>
      </c>
      <c r="K14" s="9">
        <v>0</v>
      </c>
      <c r="L14" s="12">
        <v>0</v>
      </c>
    </row>
    <row r="15" spans="1:12" ht="15" customHeight="1">
      <c r="A15" s="70" t="s">
        <v>11</v>
      </c>
      <c r="B15" s="128" t="s">
        <v>7</v>
      </c>
      <c r="C15" s="70" t="s">
        <v>2</v>
      </c>
      <c r="D15" s="2" t="s">
        <v>3</v>
      </c>
      <c r="E15" s="13">
        <f>SUM(E16+E17)</f>
        <v>120421.5</v>
      </c>
      <c r="F15" s="13">
        <f t="shared" ref="F15:L15" si="1">F16+F17</f>
        <v>21180.199999999997</v>
      </c>
      <c r="G15" s="13">
        <f t="shared" si="1"/>
        <v>30972</v>
      </c>
      <c r="H15" s="13">
        <f t="shared" si="1"/>
        <v>29927</v>
      </c>
      <c r="I15" s="13">
        <f t="shared" si="1"/>
        <v>29980.3</v>
      </c>
      <c r="J15" s="13">
        <f t="shared" si="1"/>
        <v>2652.5</v>
      </c>
      <c r="K15" s="13">
        <f t="shared" si="1"/>
        <v>2785.1</v>
      </c>
      <c r="L15" s="13">
        <f t="shared" si="1"/>
        <v>2924.4</v>
      </c>
    </row>
    <row r="16" spans="1:12">
      <c r="A16" s="70"/>
      <c r="B16" s="128"/>
      <c r="C16" s="70"/>
      <c r="D16" s="2" t="s">
        <v>4</v>
      </c>
      <c r="E16" s="13">
        <f>SUM(F16:L16)</f>
        <v>101392.1</v>
      </c>
      <c r="F16" s="13">
        <f>2584.6+16661.5</f>
        <v>19246.099999999999</v>
      </c>
      <c r="G16" s="13">
        <f>4176+24012</f>
        <v>28188</v>
      </c>
      <c r="H16" s="13">
        <f>4368+22647</f>
        <v>27015</v>
      </c>
      <c r="I16" s="13">
        <f>4556+22387</f>
        <v>26943</v>
      </c>
      <c r="J16" s="12">
        <v>0</v>
      </c>
      <c r="K16" s="12">
        <v>0</v>
      </c>
      <c r="L16" s="12">
        <v>0</v>
      </c>
    </row>
    <row r="17" spans="1:12">
      <c r="A17" s="70"/>
      <c r="B17" s="128"/>
      <c r="C17" s="70"/>
      <c r="D17" s="2" t="s">
        <v>5</v>
      </c>
      <c r="E17" s="13">
        <f>SUM(F17:L17)</f>
        <v>19029.400000000001</v>
      </c>
      <c r="F17" s="13">
        <v>1934.1</v>
      </c>
      <c r="G17" s="13">
        <v>2784</v>
      </c>
      <c r="H17" s="13">
        <v>2912</v>
      </c>
      <c r="I17" s="7">
        <v>3037.3</v>
      </c>
      <c r="J17" s="13">
        <v>2652.5</v>
      </c>
      <c r="K17" s="7">
        <v>2785.1</v>
      </c>
      <c r="L17" s="13">
        <v>2924.4</v>
      </c>
    </row>
    <row r="18" spans="1:12">
      <c r="A18" s="70" t="s">
        <v>12</v>
      </c>
      <c r="B18" s="131" t="s">
        <v>8</v>
      </c>
      <c r="C18" s="70" t="s">
        <v>2</v>
      </c>
      <c r="D18" s="2" t="s">
        <v>3</v>
      </c>
      <c r="E18" s="13">
        <f>SUM(E19:E20)</f>
        <v>2880.3</v>
      </c>
      <c r="F18" s="8">
        <v>0</v>
      </c>
      <c r="G18" s="13">
        <f>G19+G20</f>
        <v>2880.3</v>
      </c>
      <c r="H18" s="12">
        <v>0</v>
      </c>
      <c r="I18" s="9">
        <v>0</v>
      </c>
      <c r="J18" s="12">
        <v>0</v>
      </c>
      <c r="K18" s="9">
        <v>0</v>
      </c>
      <c r="L18" s="12">
        <v>0</v>
      </c>
    </row>
    <row r="19" spans="1:12">
      <c r="A19" s="70"/>
      <c r="B19" s="131"/>
      <c r="C19" s="70"/>
      <c r="D19" s="2" t="s">
        <v>4</v>
      </c>
      <c r="E19" s="13">
        <f>SUM(F19:L19)</f>
        <v>1728.2</v>
      </c>
      <c r="F19" s="8">
        <v>0</v>
      </c>
      <c r="G19" s="13">
        <v>1728.2</v>
      </c>
      <c r="H19" s="12">
        <v>0</v>
      </c>
      <c r="I19" s="9">
        <v>0</v>
      </c>
      <c r="J19" s="12">
        <v>0</v>
      </c>
      <c r="K19" s="9">
        <v>0</v>
      </c>
      <c r="L19" s="12">
        <v>0</v>
      </c>
    </row>
    <row r="20" spans="1:12">
      <c r="A20" s="70"/>
      <c r="B20" s="131"/>
      <c r="C20" s="70"/>
      <c r="D20" s="2" t="s">
        <v>5</v>
      </c>
      <c r="E20" s="13">
        <f>SUM(F20:L20)</f>
        <v>1152.0999999999999</v>
      </c>
      <c r="F20" s="8">
        <v>0</v>
      </c>
      <c r="G20" s="13">
        <v>1152.0999999999999</v>
      </c>
      <c r="H20" s="12">
        <v>0</v>
      </c>
      <c r="I20" s="9">
        <v>0</v>
      </c>
      <c r="J20" s="12">
        <v>0</v>
      </c>
      <c r="K20" s="9">
        <v>0</v>
      </c>
      <c r="L20" s="12">
        <v>0</v>
      </c>
    </row>
    <row r="21" spans="1:12">
      <c r="A21" s="70" t="s">
        <v>13</v>
      </c>
      <c r="B21" s="128" t="s">
        <v>16</v>
      </c>
      <c r="C21" s="70" t="s">
        <v>15</v>
      </c>
      <c r="D21" s="2" t="s">
        <v>3</v>
      </c>
      <c r="E21" s="7">
        <f>SUM(E22:E23)</f>
        <v>24590</v>
      </c>
      <c r="F21" s="7">
        <f>F22+F23</f>
        <v>24590</v>
      </c>
      <c r="G21" s="14">
        <v>0</v>
      </c>
      <c r="H21" s="14">
        <v>0</v>
      </c>
      <c r="I21" s="10">
        <v>0</v>
      </c>
      <c r="J21" s="14">
        <v>0</v>
      </c>
      <c r="K21" s="10">
        <v>0</v>
      </c>
      <c r="L21" s="14">
        <v>0</v>
      </c>
    </row>
    <row r="22" spans="1:12">
      <c r="A22" s="70"/>
      <c r="B22" s="129"/>
      <c r="C22" s="116"/>
      <c r="D22" s="2" t="s">
        <v>4</v>
      </c>
      <c r="E22" s="7">
        <f>SUM(F22:L22)</f>
        <v>23170</v>
      </c>
      <c r="F22" s="7">
        <v>23170</v>
      </c>
      <c r="G22" s="14">
        <v>0</v>
      </c>
      <c r="H22" s="14">
        <v>0</v>
      </c>
      <c r="I22" s="10">
        <v>0</v>
      </c>
      <c r="J22" s="14">
        <v>0</v>
      </c>
      <c r="K22" s="10">
        <v>0</v>
      </c>
      <c r="L22" s="14">
        <v>0</v>
      </c>
    </row>
    <row r="23" spans="1:12" ht="31.5" customHeight="1">
      <c r="A23" s="70"/>
      <c r="B23" s="129"/>
      <c r="C23" s="116"/>
      <c r="D23" s="28" t="s">
        <v>5</v>
      </c>
      <c r="E23" s="50">
        <f>SUM(F23:L23)</f>
        <v>1420</v>
      </c>
      <c r="F23" s="50">
        <v>1420</v>
      </c>
      <c r="G23" s="14">
        <v>0</v>
      </c>
      <c r="H23" s="14">
        <v>0</v>
      </c>
      <c r="I23" s="10">
        <v>0</v>
      </c>
      <c r="J23" s="14">
        <v>0</v>
      </c>
      <c r="K23" s="10">
        <v>0</v>
      </c>
      <c r="L23" s="14">
        <v>0</v>
      </c>
    </row>
    <row r="24" spans="1:12">
      <c r="A24" s="70" t="s">
        <v>14</v>
      </c>
      <c r="B24" s="128" t="s">
        <v>18</v>
      </c>
      <c r="C24" s="70" t="s">
        <v>15</v>
      </c>
      <c r="D24" s="2" t="s">
        <v>3</v>
      </c>
      <c r="E24" s="7">
        <f>SUM(E25:E26)</f>
        <v>5075</v>
      </c>
      <c r="F24" s="7">
        <f>F25+F26</f>
        <v>5075</v>
      </c>
      <c r="G24" s="14">
        <v>0</v>
      </c>
      <c r="H24" s="14">
        <v>0</v>
      </c>
      <c r="I24" s="10">
        <v>0</v>
      </c>
      <c r="J24" s="14">
        <v>0</v>
      </c>
      <c r="K24" s="10">
        <v>0</v>
      </c>
      <c r="L24" s="14">
        <v>0</v>
      </c>
    </row>
    <row r="25" spans="1:12" ht="15.75" customHeight="1">
      <c r="A25" s="70"/>
      <c r="B25" s="129"/>
      <c r="C25" s="116"/>
      <c r="D25" s="2" t="s">
        <v>4</v>
      </c>
      <c r="E25" s="7">
        <f>SUM(F25:L25)</f>
        <v>4821</v>
      </c>
      <c r="F25" s="7">
        <v>4821</v>
      </c>
      <c r="G25" s="14">
        <v>0</v>
      </c>
      <c r="H25" s="14">
        <v>0</v>
      </c>
      <c r="I25" s="10">
        <v>0</v>
      </c>
      <c r="J25" s="14">
        <v>0</v>
      </c>
      <c r="K25" s="10">
        <v>0</v>
      </c>
      <c r="L25" s="14">
        <v>0</v>
      </c>
    </row>
    <row r="26" spans="1:12">
      <c r="A26" s="70"/>
      <c r="B26" s="129"/>
      <c r="C26" s="116"/>
      <c r="D26" s="2" t="s">
        <v>5</v>
      </c>
      <c r="E26" s="51">
        <f>SUM(F26:L26)</f>
        <v>254</v>
      </c>
      <c r="F26" s="51">
        <v>254</v>
      </c>
      <c r="G26" s="52">
        <v>0</v>
      </c>
      <c r="H26" s="52">
        <v>0</v>
      </c>
      <c r="I26" s="53">
        <v>0</v>
      </c>
      <c r="J26" s="52">
        <v>0</v>
      </c>
      <c r="K26" s="53">
        <v>0</v>
      </c>
      <c r="L26" s="52">
        <v>0</v>
      </c>
    </row>
    <row r="27" spans="1:12">
      <c r="A27" s="70" t="s">
        <v>17</v>
      </c>
      <c r="B27" s="128" t="s">
        <v>20</v>
      </c>
      <c r="C27" s="70" t="s">
        <v>15</v>
      </c>
      <c r="D27" s="2" t="s">
        <v>3</v>
      </c>
      <c r="E27" s="7">
        <f>SUM(E28:E29)</f>
        <v>5777</v>
      </c>
      <c r="F27" s="7">
        <f>F28+F29</f>
        <v>5777</v>
      </c>
      <c r="G27" s="14">
        <v>0</v>
      </c>
      <c r="H27" s="14">
        <v>0</v>
      </c>
      <c r="I27" s="10">
        <v>0</v>
      </c>
      <c r="J27" s="14">
        <v>0</v>
      </c>
      <c r="K27" s="10">
        <v>0</v>
      </c>
      <c r="L27" s="14">
        <v>0</v>
      </c>
    </row>
    <row r="28" spans="1:12">
      <c r="A28" s="70"/>
      <c r="B28" s="129"/>
      <c r="C28" s="116"/>
      <c r="D28" s="2" t="s">
        <v>4</v>
      </c>
      <c r="E28" s="7">
        <f>SUM(F28:L28)</f>
        <v>5440</v>
      </c>
      <c r="F28" s="7">
        <v>5440</v>
      </c>
      <c r="G28" s="14">
        <v>0</v>
      </c>
      <c r="H28" s="14">
        <v>0</v>
      </c>
      <c r="I28" s="10">
        <v>0</v>
      </c>
      <c r="J28" s="14">
        <v>0</v>
      </c>
      <c r="K28" s="10">
        <v>0</v>
      </c>
      <c r="L28" s="14">
        <v>0</v>
      </c>
    </row>
    <row r="29" spans="1:12">
      <c r="A29" s="70"/>
      <c r="B29" s="129"/>
      <c r="C29" s="116"/>
      <c r="D29" s="2" t="s">
        <v>5</v>
      </c>
      <c r="E29" s="7">
        <f>SUM(F29:L29)</f>
        <v>337</v>
      </c>
      <c r="F29" s="7">
        <v>337</v>
      </c>
      <c r="G29" s="14">
        <v>0</v>
      </c>
      <c r="H29" s="14">
        <v>0</v>
      </c>
      <c r="I29" s="10">
        <v>0</v>
      </c>
      <c r="J29" s="14">
        <v>0</v>
      </c>
      <c r="K29" s="10">
        <v>0</v>
      </c>
      <c r="L29" s="14">
        <v>0</v>
      </c>
    </row>
    <row r="30" spans="1:12">
      <c r="A30" s="70" t="s">
        <v>19</v>
      </c>
      <c r="B30" s="89" t="s">
        <v>83</v>
      </c>
      <c r="C30" s="70" t="s">
        <v>15</v>
      </c>
      <c r="D30" s="2" t="s">
        <v>3</v>
      </c>
      <c r="E30" s="7">
        <f>SUM(E31:E32)</f>
        <v>5785</v>
      </c>
      <c r="F30" s="7">
        <f>F31+F32</f>
        <v>5785</v>
      </c>
      <c r="G30" s="14">
        <v>0</v>
      </c>
      <c r="H30" s="14">
        <v>0</v>
      </c>
      <c r="I30" s="10">
        <v>0</v>
      </c>
      <c r="J30" s="14">
        <v>0</v>
      </c>
      <c r="K30" s="10">
        <v>0</v>
      </c>
      <c r="L30" s="14">
        <v>0</v>
      </c>
    </row>
    <row r="31" spans="1:12">
      <c r="A31" s="70"/>
      <c r="B31" s="90"/>
      <c r="C31" s="116"/>
      <c r="D31" s="2" t="s">
        <v>4</v>
      </c>
      <c r="E31" s="7">
        <f>SUM(F31:L31)</f>
        <v>5496</v>
      </c>
      <c r="F31" s="7">
        <v>5496</v>
      </c>
      <c r="G31" s="14">
        <v>0</v>
      </c>
      <c r="H31" s="14">
        <v>0</v>
      </c>
      <c r="I31" s="10">
        <v>0</v>
      </c>
      <c r="J31" s="14">
        <v>0</v>
      </c>
      <c r="K31" s="10">
        <v>0</v>
      </c>
      <c r="L31" s="14">
        <v>0</v>
      </c>
    </row>
    <row r="32" spans="1:12">
      <c r="A32" s="70"/>
      <c r="B32" s="90"/>
      <c r="C32" s="116"/>
      <c r="D32" s="2" t="s">
        <v>5</v>
      </c>
      <c r="E32" s="7">
        <f>SUM(F32:L32)</f>
        <v>289</v>
      </c>
      <c r="F32" s="7">
        <v>289</v>
      </c>
      <c r="G32" s="13">
        <v>0</v>
      </c>
      <c r="H32" s="14">
        <v>0</v>
      </c>
      <c r="I32" s="10">
        <v>0</v>
      </c>
      <c r="J32" s="14">
        <v>0</v>
      </c>
      <c r="K32" s="10">
        <v>0</v>
      </c>
      <c r="L32" s="14">
        <v>0</v>
      </c>
    </row>
    <row r="33" spans="1:13">
      <c r="A33" s="70" t="s">
        <v>21</v>
      </c>
      <c r="B33" s="89" t="s">
        <v>22</v>
      </c>
      <c r="C33" s="70" t="s">
        <v>15</v>
      </c>
      <c r="D33" s="2" t="s">
        <v>3</v>
      </c>
      <c r="E33" s="7">
        <f>SUM(E34:E35)</f>
        <v>3219.2</v>
      </c>
      <c r="F33" s="7">
        <f>F34+F35</f>
        <v>2102</v>
      </c>
      <c r="G33" s="7">
        <f>G34+G35</f>
        <v>1117.2</v>
      </c>
      <c r="H33" s="14">
        <v>0</v>
      </c>
      <c r="I33" s="10">
        <v>0</v>
      </c>
      <c r="J33" s="14">
        <v>0</v>
      </c>
      <c r="K33" s="10">
        <v>0</v>
      </c>
      <c r="L33" s="14">
        <v>0</v>
      </c>
    </row>
    <row r="34" spans="1:13">
      <c r="A34" s="70"/>
      <c r="B34" s="90"/>
      <c r="C34" s="116"/>
      <c r="D34" s="2" t="s">
        <v>4</v>
      </c>
      <c r="E34" s="13">
        <f>SUM(F34:L34)</f>
        <v>0</v>
      </c>
      <c r="F34" s="13">
        <v>0</v>
      </c>
      <c r="G34" s="13">
        <v>0</v>
      </c>
      <c r="H34" s="14">
        <v>0</v>
      </c>
      <c r="I34" s="10">
        <v>0</v>
      </c>
      <c r="J34" s="14">
        <v>0</v>
      </c>
      <c r="K34" s="10">
        <v>0</v>
      </c>
      <c r="L34" s="14">
        <v>0</v>
      </c>
    </row>
    <row r="35" spans="1:13">
      <c r="A35" s="70"/>
      <c r="B35" s="90"/>
      <c r="C35" s="116"/>
      <c r="D35" s="2" t="s">
        <v>5</v>
      </c>
      <c r="E35" s="7">
        <f>SUM(F35:L35)</f>
        <v>3219.2</v>
      </c>
      <c r="F35" s="7">
        <v>2102</v>
      </c>
      <c r="G35" s="60">
        <v>1117.2</v>
      </c>
      <c r="H35" s="14">
        <v>0</v>
      </c>
      <c r="I35" s="10">
        <v>0</v>
      </c>
      <c r="J35" s="14">
        <v>0</v>
      </c>
      <c r="K35" s="10">
        <v>0</v>
      </c>
      <c r="L35" s="14">
        <v>0</v>
      </c>
    </row>
    <row r="36" spans="1:13" s="3" customFormat="1" ht="12.75" customHeight="1">
      <c r="A36" s="130" t="s">
        <v>91</v>
      </c>
      <c r="B36" s="95" t="s">
        <v>86</v>
      </c>
      <c r="C36" s="70" t="s">
        <v>15</v>
      </c>
      <c r="D36" s="2" t="s">
        <v>3</v>
      </c>
      <c r="E36" s="47">
        <f>SUM(E37:E38)</f>
        <v>255.4</v>
      </c>
      <c r="F36" s="47">
        <f>F37+F38</f>
        <v>255.4</v>
      </c>
      <c r="G36" s="14">
        <v>0</v>
      </c>
      <c r="H36" s="14">
        <v>0</v>
      </c>
      <c r="I36" s="10">
        <v>0</v>
      </c>
      <c r="J36" s="14">
        <v>0</v>
      </c>
      <c r="K36" s="10">
        <v>0</v>
      </c>
      <c r="L36" s="14">
        <v>0</v>
      </c>
      <c r="M36" s="4"/>
    </row>
    <row r="37" spans="1:13" s="3" customFormat="1" ht="12.75" customHeight="1">
      <c r="A37" s="130"/>
      <c r="B37" s="126"/>
      <c r="C37" s="116"/>
      <c r="D37" s="2" t="s">
        <v>4</v>
      </c>
      <c r="E37" s="48">
        <f>SUM(F37:L37)</f>
        <v>0</v>
      </c>
      <c r="F37" s="47">
        <v>0</v>
      </c>
      <c r="G37" s="14">
        <v>0</v>
      </c>
      <c r="H37" s="14">
        <v>0</v>
      </c>
      <c r="I37" s="10">
        <v>0</v>
      </c>
      <c r="J37" s="14">
        <v>0</v>
      </c>
      <c r="K37" s="10">
        <v>0</v>
      </c>
      <c r="L37" s="14">
        <v>0</v>
      </c>
      <c r="M37" s="4"/>
    </row>
    <row r="38" spans="1:13" s="3" customFormat="1" ht="12.75" customHeight="1">
      <c r="A38" s="130"/>
      <c r="B38" s="127"/>
      <c r="C38" s="116"/>
      <c r="D38" s="2" t="s">
        <v>5</v>
      </c>
      <c r="E38" s="47">
        <f>SUM(F38:L38)</f>
        <v>255.4</v>
      </c>
      <c r="F38" s="47">
        <f>320-64.6</f>
        <v>255.4</v>
      </c>
      <c r="G38" s="14">
        <v>0</v>
      </c>
      <c r="H38" s="14">
        <v>0</v>
      </c>
      <c r="I38" s="10">
        <v>0</v>
      </c>
      <c r="J38" s="14">
        <v>0</v>
      </c>
      <c r="K38" s="10">
        <v>0</v>
      </c>
      <c r="L38" s="14">
        <v>0</v>
      </c>
      <c r="M38" s="4"/>
    </row>
    <row r="39" spans="1:13" s="3" customFormat="1" ht="12.75" customHeight="1">
      <c r="A39" s="138" t="s">
        <v>92</v>
      </c>
      <c r="B39" s="89" t="s">
        <v>74</v>
      </c>
      <c r="C39" s="94" t="s">
        <v>15</v>
      </c>
      <c r="D39" s="61" t="s">
        <v>3</v>
      </c>
      <c r="E39" s="62">
        <f>SUM(E40:E41)</f>
        <v>170</v>
      </c>
      <c r="F39" s="62">
        <f>F40+F41</f>
        <v>170</v>
      </c>
      <c r="G39" s="52">
        <v>0</v>
      </c>
      <c r="H39" s="52">
        <v>0</v>
      </c>
      <c r="I39" s="53">
        <v>0</v>
      </c>
      <c r="J39" s="52">
        <v>0</v>
      </c>
      <c r="K39" s="53">
        <v>0</v>
      </c>
      <c r="L39" s="52">
        <v>0</v>
      </c>
      <c r="M39" s="4"/>
    </row>
    <row r="40" spans="1:13" s="3" customFormat="1" ht="12.75" customHeight="1">
      <c r="A40" s="138"/>
      <c r="B40" s="90"/>
      <c r="C40" s="137"/>
      <c r="D40" s="61" t="s">
        <v>4</v>
      </c>
      <c r="E40" s="63">
        <f>SUM(F40:L40)</f>
        <v>0</v>
      </c>
      <c r="F40" s="62">
        <v>0</v>
      </c>
      <c r="G40" s="52">
        <v>0</v>
      </c>
      <c r="H40" s="52">
        <v>0</v>
      </c>
      <c r="I40" s="53">
        <v>0</v>
      </c>
      <c r="J40" s="52">
        <v>0</v>
      </c>
      <c r="K40" s="53">
        <v>0</v>
      </c>
      <c r="L40" s="52">
        <v>0</v>
      </c>
      <c r="M40" s="4"/>
    </row>
    <row r="41" spans="1:13" s="3" customFormat="1" ht="12.75" customHeight="1">
      <c r="A41" s="138"/>
      <c r="B41" s="90"/>
      <c r="C41" s="137"/>
      <c r="D41" s="61" t="s">
        <v>5</v>
      </c>
      <c r="E41" s="63">
        <f>SUM(F41:L41)</f>
        <v>170</v>
      </c>
      <c r="F41" s="62">
        <v>170</v>
      </c>
      <c r="G41" s="52">
        <v>0</v>
      </c>
      <c r="H41" s="52">
        <v>0</v>
      </c>
      <c r="I41" s="53">
        <v>0</v>
      </c>
      <c r="J41" s="52">
        <v>0</v>
      </c>
      <c r="K41" s="53">
        <v>0</v>
      </c>
      <c r="L41" s="52">
        <v>0</v>
      </c>
      <c r="M41" s="4"/>
    </row>
    <row r="42" spans="1:13" s="3" customFormat="1" ht="19.5" customHeight="1">
      <c r="A42" s="138" t="s">
        <v>93</v>
      </c>
      <c r="B42" s="81" t="s">
        <v>99</v>
      </c>
      <c r="C42" s="113" t="s">
        <v>97</v>
      </c>
      <c r="D42" s="59" t="s">
        <v>3</v>
      </c>
      <c r="E42" s="51">
        <f t="shared" ref="E42:J42" si="2">E43+E44</f>
        <v>64009.4</v>
      </c>
      <c r="F42" s="51">
        <f t="shared" si="2"/>
        <v>57215.4</v>
      </c>
      <c r="G42" s="51">
        <f>G43+G44</f>
        <v>6794</v>
      </c>
      <c r="H42" s="52">
        <f t="shared" si="2"/>
        <v>0</v>
      </c>
      <c r="I42" s="52">
        <f t="shared" si="2"/>
        <v>0</v>
      </c>
      <c r="J42" s="52">
        <f t="shared" si="2"/>
        <v>0</v>
      </c>
      <c r="K42" s="53">
        <f>K43+K44</f>
        <v>0</v>
      </c>
      <c r="L42" s="53">
        <f>L43+L44</f>
        <v>0</v>
      </c>
      <c r="M42" s="4"/>
    </row>
    <row r="43" spans="1:13" s="3" customFormat="1" ht="19.5" customHeight="1">
      <c r="A43" s="138"/>
      <c r="B43" s="82"/>
      <c r="C43" s="113"/>
      <c r="D43" s="59" t="s">
        <v>4</v>
      </c>
      <c r="E43" s="51">
        <f>SUM(F43:L43)</f>
        <v>51259.4</v>
      </c>
      <c r="F43" s="51">
        <v>48665.4</v>
      </c>
      <c r="G43" s="60">
        <f>G46</f>
        <v>2594</v>
      </c>
      <c r="H43" s="52">
        <v>0</v>
      </c>
      <c r="I43" s="52">
        <v>0</v>
      </c>
      <c r="J43" s="52">
        <v>0</v>
      </c>
      <c r="K43" s="53">
        <v>0</v>
      </c>
      <c r="L43" s="53">
        <v>0</v>
      </c>
      <c r="M43" s="4"/>
    </row>
    <row r="44" spans="1:13" s="3" customFormat="1" ht="16.5" customHeight="1">
      <c r="A44" s="138"/>
      <c r="B44" s="83"/>
      <c r="C44" s="114"/>
      <c r="D44" s="59" t="s">
        <v>5</v>
      </c>
      <c r="E44" s="51">
        <f>SUM(F44:L44)</f>
        <v>12750</v>
      </c>
      <c r="F44" s="51">
        <f>F47+F48+F49</f>
        <v>8550</v>
      </c>
      <c r="G44" s="51">
        <f>G47+G48+G49</f>
        <v>4200</v>
      </c>
      <c r="H44" s="52">
        <v>0</v>
      </c>
      <c r="I44" s="53">
        <v>0</v>
      </c>
      <c r="J44" s="52">
        <v>0</v>
      </c>
      <c r="K44" s="53">
        <v>0</v>
      </c>
      <c r="L44" s="53">
        <v>0</v>
      </c>
      <c r="M44" s="4"/>
    </row>
    <row r="45" spans="1:13" s="3" customFormat="1" ht="18.75" customHeight="1">
      <c r="A45" s="91" t="s">
        <v>100</v>
      </c>
      <c r="B45" s="81" t="s">
        <v>102</v>
      </c>
      <c r="C45" s="112"/>
      <c r="D45" s="59" t="s">
        <v>3</v>
      </c>
      <c r="E45" s="51">
        <f>E46+E47</f>
        <v>61009.4</v>
      </c>
      <c r="F45" s="51">
        <f>F46+F47</f>
        <v>57215.4</v>
      </c>
      <c r="G45" s="51">
        <f>G46+G47</f>
        <v>3794</v>
      </c>
      <c r="H45" s="52">
        <v>0</v>
      </c>
      <c r="I45" s="53">
        <v>0</v>
      </c>
      <c r="J45" s="52">
        <v>0</v>
      </c>
      <c r="K45" s="53">
        <v>0</v>
      </c>
      <c r="L45" s="53">
        <v>0</v>
      </c>
      <c r="M45" s="4"/>
    </row>
    <row r="46" spans="1:13" s="3" customFormat="1" ht="18.75" customHeight="1">
      <c r="A46" s="92"/>
      <c r="B46" s="82"/>
      <c r="C46" s="113"/>
      <c r="D46" s="59" t="s">
        <v>4</v>
      </c>
      <c r="E46" s="51">
        <f>SUM(F46:L46)</f>
        <v>51259.4</v>
      </c>
      <c r="F46" s="51">
        <v>48665.4</v>
      </c>
      <c r="G46" s="51">
        <v>2594</v>
      </c>
      <c r="H46" s="52">
        <v>0</v>
      </c>
      <c r="I46" s="53">
        <v>0</v>
      </c>
      <c r="J46" s="52">
        <v>0</v>
      </c>
      <c r="K46" s="53">
        <v>0</v>
      </c>
      <c r="L46" s="53">
        <v>0</v>
      </c>
      <c r="M46" s="4"/>
    </row>
    <row r="47" spans="1:13" s="3" customFormat="1" ht="18.75" customHeight="1">
      <c r="A47" s="93"/>
      <c r="B47" s="83"/>
      <c r="C47" s="114"/>
      <c r="D47" s="59" t="s">
        <v>5</v>
      </c>
      <c r="E47" s="51">
        <f>SUM(F47:L47)</f>
        <v>9750</v>
      </c>
      <c r="F47" s="51">
        <v>8550</v>
      </c>
      <c r="G47" s="51">
        <v>1200</v>
      </c>
      <c r="H47" s="52">
        <v>0</v>
      </c>
      <c r="I47" s="53">
        <v>0</v>
      </c>
      <c r="J47" s="52">
        <v>0</v>
      </c>
      <c r="K47" s="53">
        <v>0</v>
      </c>
      <c r="L47" s="53">
        <v>0</v>
      </c>
      <c r="M47" s="4"/>
    </row>
    <row r="48" spans="1:13" s="3" customFormat="1" ht="22.5" customHeight="1">
      <c r="A48" s="66" t="s">
        <v>104</v>
      </c>
      <c r="B48" s="58" t="s">
        <v>105</v>
      </c>
      <c r="C48" s="65"/>
      <c r="D48" s="59" t="s">
        <v>5</v>
      </c>
      <c r="E48" s="51">
        <f>SUM(F48:L48)</f>
        <v>2000</v>
      </c>
      <c r="F48" s="51">
        <v>0</v>
      </c>
      <c r="G48" s="51">
        <v>2000</v>
      </c>
      <c r="H48" s="52">
        <v>0</v>
      </c>
      <c r="I48" s="53">
        <v>0</v>
      </c>
      <c r="J48" s="52">
        <v>0</v>
      </c>
      <c r="K48" s="53">
        <v>0</v>
      </c>
      <c r="L48" s="53">
        <v>0</v>
      </c>
      <c r="M48" s="4"/>
    </row>
    <row r="49" spans="1:13" s="3" customFormat="1" ht="24" customHeight="1">
      <c r="A49" s="64" t="s">
        <v>101</v>
      </c>
      <c r="B49" s="58" t="s">
        <v>103</v>
      </c>
      <c r="C49" s="65"/>
      <c r="D49" s="59" t="s">
        <v>5</v>
      </c>
      <c r="E49" s="51">
        <f>SUM(F49:L49)</f>
        <v>1000</v>
      </c>
      <c r="F49" s="51">
        <v>0</v>
      </c>
      <c r="G49" s="51">
        <v>1000</v>
      </c>
      <c r="H49" s="52">
        <v>0</v>
      </c>
      <c r="I49" s="53">
        <v>0</v>
      </c>
      <c r="J49" s="52">
        <v>0</v>
      </c>
      <c r="K49" s="53">
        <v>0</v>
      </c>
      <c r="L49" s="53">
        <v>0</v>
      </c>
      <c r="M49" s="4"/>
    </row>
    <row r="50" spans="1:13" s="3" customFormat="1">
      <c r="A50" s="91" t="s">
        <v>94</v>
      </c>
      <c r="B50" s="89" t="s">
        <v>87</v>
      </c>
      <c r="C50" s="94" t="s">
        <v>2</v>
      </c>
      <c r="D50" s="61" t="s">
        <v>3</v>
      </c>
      <c r="E50" s="51">
        <f>SUM(E51:E52)</f>
        <v>1200</v>
      </c>
      <c r="F50" s="51">
        <f>F51+F52</f>
        <v>1200</v>
      </c>
      <c r="G50" s="52">
        <f t="shared" ref="G50:L50" si="3">G51+G52</f>
        <v>0</v>
      </c>
      <c r="H50" s="52">
        <f t="shared" si="3"/>
        <v>0</v>
      </c>
      <c r="I50" s="53">
        <f t="shared" si="3"/>
        <v>0</v>
      </c>
      <c r="J50" s="52">
        <f t="shared" si="3"/>
        <v>0</v>
      </c>
      <c r="K50" s="53">
        <f t="shared" si="3"/>
        <v>0</v>
      </c>
      <c r="L50" s="53">
        <f t="shared" si="3"/>
        <v>0</v>
      </c>
      <c r="M50" s="4"/>
    </row>
    <row r="51" spans="1:13" s="3" customFormat="1">
      <c r="A51" s="92"/>
      <c r="B51" s="90"/>
      <c r="C51" s="94"/>
      <c r="D51" s="61" t="s">
        <v>4</v>
      </c>
      <c r="E51" s="63">
        <f>SUM(F51:L51)</f>
        <v>0</v>
      </c>
      <c r="F51" s="62">
        <v>0</v>
      </c>
      <c r="G51" s="52">
        <v>0</v>
      </c>
      <c r="H51" s="52">
        <v>0</v>
      </c>
      <c r="I51" s="53">
        <v>0</v>
      </c>
      <c r="J51" s="52">
        <v>0</v>
      </c>
      <c r="K51" s="53">
        <v>0</v>
      </c>
      <c r="L51" s="52">
        <v>0</v>
      </c>
      <c r="M51" s="4"/>
    </row>
    <row r="52" spans="1:13" s="3" customFormat="1">
      <c r="A52" s="93"/>
      <c r="B52" s="90"/>
      <c r="C52" s="94"/>
      <c r="D52" s="61" t="s">
        <v>5</v>
      </c>
      <c r="E52" s="62">
        <f>SUM(F52:L52)</f>
        <v>1200</v>
      </c>
      <c r="F52" s="62">
        <v>1200</v>
      </c>
      <c r="G52" s="52">
        <v>0</v>
      </c>
      <c r="H52" s="52">
        <v>0</v>
      </c>
      <c r="I52" s="53">
        <v>0</v>
      </c>
      <c r="J52" s="52">
        <v>0</v>
      </c>
      <c r="K52" s="53">
        <v>0</v>
      </c>
      <c r="L52" s="52">
        <v>0</v>
      </c>
      <c r="M52" s="4"/>
    </row>
    <row r="53" spans="1:13" s="3" customFormat="1" ht="19.5" customHeight="1">
      <c r="A53" s="102" t="s">
        <v>95</v>
      </c>
      <c r="B53" s="105" t="s">
        <v>88</v>
      </c>
      <c r="C53" s="87" t="s">
        <v>2</v>
      </c>
      <c r="D53" s="2" t="s">
        <v>3</v>
      </c>
      <c r="E53" s="13">
        <f>SUM(F53:L53)</f>
        <v>950</v>
      </c>
      <c r="F53" s="7">
        <f t="shared" ref="F53:L53" si="4">F54</f>
        <v>950</v>
      </c>
      <c r="G53" s="33">
        <f t="shared" si="4"/>
        <v>0</v>
      </c>
      <c r="H53" s="33">
        <f t="shared" si="4"/>
        <v>0</v>
      </c>
      <c r="I53" s="33">
        <f t="shared" si="4"/>
        <v>0</v>
      </c>
      <c r="J53" s="33">
        <f t="shared" si="4"/>
        <v>0</v>
      </c>
      <c r="K53" s="33">
        <f t="shared" si="4"/>
        <v>0</v>
      </c>
      <c r="L53" s="33">
        <f t="shared" si="4"/>
        <v>0</v>
      </c>
      <c r="M53" s="4"/>
    </row>
    <row r="54" spans="1:13" s="3" customFormat="1" ht="18" customHeight="1">
      <c r="A54" s="103"/>
      <c r="B54" s="106"/>
      <c r="C54" s="88"/>
      <c r="D54" s="2" t="s">
        <v>4</v>
      </c>
      <c r="E54" s="13">
        <f>SUM(F54:L54)</f>
        <v>950</v>
      </c>
      <c r="F54" s="7">
        <v>950</v>
      </c>
      <c r="G54" s="14">
        <v>0</v>
      </c>
      <c r="H54" s="14">
        <v>0</v>
      </c>
      <c r="I54" s="10">
        <v>0</v>
      </c>
      <c r="J54" s="14">
        <v>0</v>
      </c>
      <c r="K54" s="10">
        <v>0</v>
      </c>
      <c r="L54" s="14">
        <v>0</v>
      </c>
      <c r="M54" s="4"/>
    </row>
    <row r="55" spans="1:13" s="3" customFormat="1">
      <c r="A55" s="102" t="s">
        <v>96</v>
      </c>
      <c r="B55" s="81" t="s">
        <v>81</v>
      </c>
      <c r="C55" s="87" t="s">
        <v>82</v>
      </c>
      <c r="D55" s="2" t="s">
        <v>3</v>
      </c>
      <c r="E55" s="7">
        <f>SUM(E56:E57)</f>
        <v>15072.599999999999</v>
      </c>
      <c r="F55" s="7">
        <f>F56+F57</f>
        <v>15072.599999999999</v>
      </c>
      <c r="G55" s="33">
        <v>0</v>
      </c>
      <c r="H55" s="33">
        <v>0</v>
      </c>
      <c r="I55" s="33">
        <v>0</v>
      </c>
      <c r="J55" s="33">
        <f>J56+J57</f>
        <v>0</v>
      </c>
      <c r="K55" s="33">
        <f>K56+K57</f>
        <v>0</v>
      </c>
      <c r="L55" s="33">
        <f>L56+L57</f>
        <v>0</v>
      </c>
      <c r="M55" s="4"/>
    </row>
    <row r="56" spans="1:13" s="3" customFormat="1">
      <c r="A56" s="119"/>
      <c r="B56" s="117"/>
      <c r="C56" s="104"/>
      <c r="D56" s="2" t="s">
        <v>4</v>
      </c>
      <c r="E56" s="13">
        <f>SUM(F56:L56)</f>
        <v>15072.599999999999</v>
      </c>
      <c r="F56" s="7">
        <f>10381.9+4690.7</f>
        <v>15072.599999999999</v>
      </c>
      <c r="G56" s="14">
        <v>0</v>
      </c>
      <c r="H56" s="14">
        <v>0</v>
      </c>
      <c r="I56" s="10">
        <v>0</v>
      </c>
      <c r="J56" s="14">
        <v>0</v>
      </c>
      <c r="K56" s="10">
        <v>0</v>
      </c>
      <c r="L56" s="14">
        <v>0</v>
      </c>
      <c r="M56" s="4"/>
    </row>
    <row r="57" spans="1:13" s="3" customFormat="1">
      <c r="A57" s="103"/>
      <c r="B57" s="118"/>
      <c r="C57" s="88"/>
      <c r="D57" s="2" t="s">
        <v>5</v>
      </c>
      <c r="E57" s="14">
        <f>SUM(F57:L57)</f>
        <v>0</v>
      </c>
      <c r="F57" s="14">
        <v>0</v>
      </c>
      <c r="G57" s="14">
        <v>0</v>
      </c>
      <c r="H57" s="14">
        <v>0</v>
      </c>
      <c r="I57" s="10">
        <v>0</v>
      </c>
      <c r="J57" s="14">
        <v>0</v>
      </c>
      <c r="K57" s="10">
        <v>0</v>
      </c>
      <c r="L57" s="14">
        <v>0</v>
      </c>
      <c r="M57" s="4"/>
    </row>
    <row r="58" spans="1:13">
      <c r="A58" s="54"/>
      <c r="B58" s="31" t="s">
        <v>9</v>
      </c>
      <c r="C58" s="54"/>
      <c r="D58" s="6" t="s">
        <v>3</v>
      </c>
      <c r="E58" s="21">
        <f t="shared" ref="E58:L58" si="5">SUM(E59:E60)</f>
        <v>351021.69999999995</v>
      </c>
      <c r="F58" s="21">
        <f t="shared" si="5"/>
        <v>139573.4</v>
      </c>
      <c r="G58" s="21">
        <f t="shared" si="5"/>
        <v>42435</v>
      </c>
      <c r="H58" s="21">
        <f t="shared" si="5"/>
        <v>79752.399999999994</v>
      </c>
      <c r="I58" s="21">
        <f t="shared" si="5"/>
        <v>72798.899999999994</v>
      </c>
      <c r="J58" s="21">
        <f t="shared" si="5"/>
        <v>5252.5</v>
      </c>
      <c r="K58" s="21">
        <f t="shared" si="5"/>
        <v>5485.1</v>
      </c>
      <c r="L58" s="21">
        <f t="shared" si="5"/>
        <v>5724.4</v>
      </c>
      <c r="M58" s="29"/>
    </row>
    <row r="59" spans="1:13">
      <c r="A59" s="54"/>
      <c r="B59" s="54"/>
      <c r="C59" s="54"/>
      <c r="D59" s="6" t="s">
        <v>4</v>
      </c>
      <c r="E59" s="21">
        <f>SUM(F59:L59)</f>
        <v>298285.89999999997</v>
      </c>
      <c r="F59" s="21">
        <f>F10+F16+F19+F22+F25+F28+F31+F34+F37+F51+F43+F40+F13+F56+F54</f>
        <v>123061.9</v>
      </c>
      <c r="G59" s="21">
        <f>G10+G16+G19+G22+G25+G28+G31+G34+G37+G51+G43+G40+G13+G56+G54</f>
        <v>33181.699999999997</v>
      </c>
      <c r="H59" s="21">
        <f>H10+H16+H19+H22+H25+H28+H31+H34+H37+H51+H43+H40+H12+H56+H54</f>
        <v>74384.5</v>
      </c>
      <c r="I59" s="21">
        <f>I10+I16+I19+I22+I25+I28+I31+I34+I37+I51+I43+I40+I12+I54</f>
        <v>67657.799999999988</v>
      </c>
      <c r="J59" s="22">
        <f>J10+J16+J19+J22+J25+J28+J31+J34+J37+J51+J43+J40+J12</f>
        <v>0</v>
      </c>
      <c r="K59" s="22">
        <f>K10+K16+K19+K22+K25+K28+K31+K34+K37+K51+K43+K40+K12</f>
        <v>0</v>
      </c>
      <c r="L59" s="22">
        <f>L10+L16+L19+L22+L25+L28+L31+L34+L37+L51+L43+L40+L12</f>
        <v>0</v>
      </c>
      <c r="M59" s="29"/>
    </row>
    <row r="60" spans="1:13">
      <c r="A60" s="54"/>
      <c r="B60" s="54"/>
      <c r="C60" s="54"/>
      <c r="D60" s="6" t="s">
        <v>5</v>
      </c>
      <c r="E60" s="21">
        <f>SUM(F60:L60)</f>
        <v>52735.799999999996</v>
      </c>
      <c r="F60" s="21">
        <f>F11+F17+F20+F23+F26+F29+F32+F35+F38+F52+F44+F41+F14+F57</f>
        <v>16511.5</v>
      </c>
      <c r="G60" s="21">
        <f>G11+G17+G20+G23+G26+G29+G32+G35+G38+G52+G44+G41+G14+G57</f>
        <v>9253.2999999999993</v>
      </c>
      <c r="H60" s="21">
        <f>H11+H17+H20+H23+H26+H29+H32+H35+H38+H52+H44+H41+H14</f>
        <v>5367.9</v>
      </c>
      <c r="I60" s="21">
        <f>I11+I17+I20+I23+I26+I29+I32+I35+I38+I52+I44+I41+I14</f>
        <v>5141.1000000000004</v>
      </c>
      <c r="J60" s="21">
        <f>J11+J17+J20+J23+J26+J29+J32+J35+J38+J52+J44+J41+J14</f>
        <v>5252.5</v>
      </c>
      <c r="K60" s="21">
        <f>K11+K17+K20+K23+K26+K29+K32+K35+K38+K52+K44+K41+K14</f>
        <v>5485.1</v>
      </c>
      <c r="L60" s="21">
        <f>L11+L17+L20+L23+L26+L29+L32+L35+L38+L52+L44+L41</f>
        <v>5724.4</v>
      </c>
      <c r="M60" s="29"/>
    </row>
    <row r="61" spans="1:13">
      <c r="A61" s="68" t="s">
        <v>10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4"/>
    </row>
    <row r="62" spans="1:13" ht="32.25" customHeight="1">
      <c r="A62" s="115" t="s">
        <v>75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80"/>
    </row>
    <row r="63" spans="1:13">
      <c r="A63" s="68" t="s">
        <v>65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1:13" ht="63.75" customHeight="1">
      <c r="A64" s="44" t="s">
        <v>38</v>
      </c>
      <c r="B64" s="67" t="s">
        <v>39</v>
      </c>
      <c r="C64" s="41" t="s">
        <v>2</v>
      </c>
      <c r="D64" s="41" t="s">
        <v>5</v>
      </c>
      <c r="E64" s="16">
        <f>SUM(F64:L64)</f>
        <v>1205.3000000000002</v>
      </c>
      <c r="F64" s="16">
        <v>146.1</v>
      </c>
      <c r="G64" s="15">
        <v>0</v>
      </c>
      <c r="H64" s="27">
        <v>0</v>
      </c>
      <c r="I64" s="27">
        <v>0</v>
      </c>
      <c r="J64" s="16">
        <v>336</v>
      </c>
      <c r="K64" s="16">
        <v>352.8</v>
      </c>
      <c r="L64" s="16">
        <v>370.4</v>
      </c>
    </row>
    <row r="65" spans="1:13" ht="32.25" customHeight="1">
      <c r="A65" s="41" t="s">
        <v>72</v>
      </c>
      <c r="B65" s="46" t="s">
        <v>73</v>
      </c>
      <c r="C65" s="41" t="s">
        <v>2</v>
      </c>
      <c r="D65" s="41" t="s">
        <v>5</v>
      </c>
      <c r="E65" s="16">
        <f>SUM(F65:L65)</f>
        <v>445</v>
      </c>
      <c r="F65" s="16">
        <f>280+80+85</f>
        <v>445</v>
      </c>
      <c r="G65" s="15">
        <v>0</v>
      </c>
      <c r="H65" s="15">
        <v>0</v>
      </c>
      <c r="I65" s="41">
        <v>0</v>
      </c>
      <c r="J65" s="42">
        <v>0</v>
      </c>
      <c r="K65" s="41">
        <v>0</v>
      </c>
      <c r="L65" s="42">
        <v>0</v>
      </c>
    </row>
    <row r="66" spans="1:13" ht="29.25" customHeight="1">
      <c r="A66" s="41" t="s">
        <v>77</v>
      </c>
      <c r="B66" s="45" t="s">
        <v>89</v>
      </c>
      <c r="C66" s="41" t="s">
        <v>2</v>
      </c>
      <c r="D66" s="42" t="s">
        <v>4</v>
      </c>
      <c r="E66" s="16">
        <f>SUM(F66:L66)</f>
        <v>382.5</v>
      </c>
      <c r="F66" s="16">
        <f>382.5</f>
        <v>382.5</v>
      </c>
      <c r="G66" s="15">
        <v>0</v>
      </c>
      <c r="H66" s="15">
        <v>0</v>
      </c>
      <c r="I66" s="41">
        <v>0</v>
      </c>
      <c r="J66" s="42">
        <v>0</v>
      </c>
      <c r="K66" s="41">
        <v>0</v>
      </c>
      <c r="L66" s="42">
        <v>0</v>
      </c>
    </row>
    <row r="67" spans="1:13">
      <c r="A67" s="54"/>
      <c r="B67" s="5" t="s">
        <v>40</v>
      </c>
      <c r="C67" s="54"/>
      <c r="D67" s="6" t="s">
        <v>3</v>
      </c>
      <c r="E67" s="55">
        <f>SUM(E68:E69)</f>
        <v>2032.8000000000002</v>
      </c>
      <c r="F67" s="56">
        <f>SUM(F68:F69)</f>
        <v>973.6</v>
      </c>
      <c r="G67" s="43">
        <f t="shared" ref="G67:L67" si="6">G68+G69</f>
        <v>0</v>
      </c>
      <c r="H67" s="43">
        <f t="shared" si="6"/>
        <v>0</v>
      </c>
      <c r="I67" s="43">
        <f t="shared" si="6"/>
        <v>0</v>
      </c>
      <c r="J67" s="56">
        <f t="shared" si="6"/>
        <v>336</v>
      </c>
      <c r="K67" s="55">
        <f t="shared" si="6"/>
        <v>352.8</v>
      </c>
      <c r="L67" s="55">
        <f t="shared" si="6"/>
        <v>370.4</v>
      </c>
      <c r="M67" s="29"/>
    </row>
    <row r="68" spans="1:13">
      <c r="A68" s="54"/>
      <c r="B68" s="54"/>
      <c r="C68" s="54"/>
      <c r="D68" s="6" t="s">
        <v>4</v>
      </c>
      <c r="E68" s="55">
        <f>SUM(F68:L68)</f>
        <v>382.5</v>
      </c>
      <c r="F68" s="56">
        <f t="shared" ref="F68:L68" si="7">F66</f>
        <v>382.5</v>
      </c>
      <c r="G68" s="43">
        <f t="shared" si="7"/>
        <v>0</v>
      </c>
      <c r="H68" s="43">
        <f t="shared" si="7"/>
        <v>0</v>
      </c>
      <c r="I68" s="43">
        <f t="shared" si="7"/>
        <v>0</v>
      </c>
      <c r="J68" s="35">
        <f t="shared" si="7"/>
        <v>0</v>
      </c>
      <c r="K68" s="56">
        <f t="shared" si="7"/>
        <v>0</v>
      </c>
      <c r="L68" s="56">
        <f t="shared" si="7"/>
        <v>0</v>
      </c>
      <c r="M68" s="29"/>
    </row>
    <row r="69" spans="1:13">
      <c r="A69" s="54"/>
      <c r="B69" s="54"/>
      <c r="C69" s="54"/>
      <c r="D69" s="6" t="s">
        <v>5</v>
      </c>
      <c r="E69" s="55">
        <f>SUM(F69:L69)</f>
        <v>1650.3000000000002</v>
      </c>
      <c r="F69" s="56">
        <f>F65+F64</f>
        <v>591.1</v>
      </c>
      <c r="G69" s="43">
        <f t="shared" ref="G69:L69" si="8">SUM(G64:G65)</f>
        <v>0</v>
      </c>
      <c r="H69" s="43">
        <f t="shared" si="8"/>
        <v>0</v>
      </c>
      <c r="I69" s="43">
        <f t="shared" si="8"/>
        <v>0</v>
      </c>
      <c r="J69" s="56">
        <f t="shared" si="8"/>
        <v>336</v>
      </c>
      <c r="K69" s="56">
        <f t="shared" si="8"/>
        <v>352.8</v>
      </c>
      <c r="L69" s="56">
        <f t="shared" si="8"/>
        <v>370.4</v>
      </c>
      <c r="M69" s="29"/>
    </row>
    <row r="70" spans="1:13">
      <c r="A70" s="78" t="s">
        <v>41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80"/>
    </row>
    <row r="71" spans="1:13">
      <c r="A71" s="68" t="s">
        <v>66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1:13">
      <c r="A72" s="68" t="s">
        <v>42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1:13" ht="24.75" customHeight="1">
      <c r="A73" s="84" t="s">
        <v>43</v>
      </c>
      <c r="B73" s="81" t="s">
        <v>90</v>
      </c>
      <c r="C73" s="72" t="s">
        <v>15</v>
      </c>
      <c r="D73" s="42" t="s">
        <v>3</v>
      </c>
      <c r="E73" s="16">
        <f t="shared" ref="E73:L73" si="9">SUM(E74:E75)</f>
        <v>614.79999999999995</v>
      </c>
      <c r="F73" s="16">
        <f t="shared" si="9"/>
        <v>0</v>
      </c>
      <c r="G73" s="40">
        <f t="shared" si="9"/>
        <v>0</v>
      </c>
      <c r="H73" s="40">
        <f t="shared" si="9"/>
        <v>614.79999999999995</v>
      </c>
      <c r="I73" s="16">
        <f t="shared" si="9"/>
        <v>0</v>
      </c>
      <c r="J73" s="40">
        <f t="shared" si="9"/>
        <v>0</v>
      </c>
      <c r="K73" s="16">
        <f t="shared" si="9"/>
        <v>0</v>
      </c>
      <c r="L73" s="16">
        <f t="shared" si="9"/>
        <v>0</v>
      </c>
    </row>
    <row r="74" spans="1:13" ht="24.75" customHeight="1">
      <c r="A74" s="85"/>
      <c r="B74" s="82"/>
      <c r="C74" s="73"/>
      <c r="D74" s="42" t="s">
        <v>4</v>
      </c>
      <c r="E74" s="16">
        <f>SUM(F74:L74)</f>
        <v>553.29999999999995</v>
      </c>
      <c r="F74" s="16">
        <v>0</v>
      </c>
      <c r="G74" s="40">
        <v>0</v>
      </c>
      <c r="H74" s="40">
        <v>553.29999999999995</v>
      </c>
      <c r="I74" s="41">
        <v>0</v>
      </c>
      <c r="J74" s="40">
        <v>0</v>
      </c>
      <c r="K74" s="41">
        <v>0</v>
      </c>
      <c r="L74" s="41">
        <v>0</v>
      </c>
    </row>
    <row r="75" spans="1:13" ht="16.5" customHeight="1">
      <c r="A75" s="86"/>
      <c r="B75" s="83"/>
      <c r="C75" s="74"/>
      <c r="D75" s="41" t="s">
        <v>5</v>
      </c>
      <c r="E75" s="16">
        <f>SUM(F75:L75)</f>
        <v>61.5</v>
      </c>
      <c r="F75" s="16">
        <f>582-582</f>
        <v>0</v>
      </c>
      <c r="G75" s="40">
        <v>0</v>
      </c>
      <c r="H75" s="40">
        <v>61.5</v>
      </c>
      <c r="I75" s="41">
        <v>0</v>
      </c>
      <c r="J75" s="40">
        <v>0</v>
      </c>
      <c r="K75" s="41">
        <v>0</v>
      </c>
      <c r="L75" s="41">
        <v>0</v>
      </c>
    </row>
    <row r="76" spans="1:13" ht="24.75" customHeight="1">
      <c r="A76" s="44" t="s">
        <v>44</v>
      </c>
      <c r="B76" s="28" t="s">
        <v>76</v>
      </c>
      <c r="C76" s="41" t="s">
        <v>2</v>
      </c>
      <c r="D76" s="41" t="s">
        <v>5</v>
      </c>
      <c r="E76" s="41">
        <f>SUM(F76:L76)</f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</row>
    <row r="77" spans="1:13" ht="15" customHeight="1">
      <c r="A77" s="54"/>
      <c r="B77" s="5" t="s">
        <v>46</v>
      </c>
      <c r="C77" s="54"/>
      <c r="D77" s="6" t="s">
        <v>3</v>
      </c>
      <c r="E77" s="21">
        <f>SUM(E78:E79)</f>
        <v>614.79999999999995</v>
      </c>
      <c r="F77" s="56">
        <f>SUM(F78:F79)</f>
        <v>0</v>
      </c>
      <c r="G77" s="17">
        <f t="shared" ref="G77:L77" si="10">G78+G79</f>
        <v>0</v>
      </c>
      <c r="H77" s="24">
        <f t="shared" si="10"/>
        <v>614.79999999999995</v>
      </c>
      <c r="I77" s="43">
        <f t="shared" si="10"/>
        <v>0</v>
      </c>
      <c r="J77" s="17">
        <f t="shared" si="10"/>
        <v>0</v>
      </c>
      <c r="K77" s="43">
        <f t="shared" si="10"/>
        <v>0</v>
      </c>
      <c r="L77" s="43">
        <f t="shared" si="10"/>
        <v>0</v>
      </c>
      <c r="M77" s="29"/>
    </row>
    <row r="78" spans="1:13" ht="17.25" customHeight="1">
      <c r="A78" s="54"/>
      <c r="B78" s="54"/>
      <c r="C78" s="54"/>
      <c r="D78" s="6" t="s">
        <v>4</v>
      </c>
      <c r="E78" s="21">
        <f>SUM(F78:L78)</f>
        <v>553.29999999999995</v>
      </c>
      <c r="F78" s="56">
        <f>F74</f>
        <v>0</v>
      </c>
      <c r="G78" s="17">
        <f>G73</f>
        <v>0</v>
      </c>
      <c r="H78" s="35">
        <f>H74</f>
        <v>553.29999999999995</v>
      </c>
      <c r="I78" s="43">
        <f>I74</f>
        <v>0</v>
      </c>
      <c r="J78" s="17">
        <f>J76</f>
        <v>0</v>
      </c>
      <c r="K78" s="43">
        <f>K74</f>
        <v>0</v>
      </c>
      <c r="L78" s="43">
        <f>L74</f>
        <v>0</v>
      </c>
      <c r="M78" s="29"/>
    </row>
    <row r="79" spans="1:13">
      <c r="A79" s="54"/>
      <c r="B79" s="54"/>
      <c r="C79" s="54"/>
      <c r="D79" s="6" t="s">
        <v>5</v>
      </c>
      <c r="E79" s="56">
        <f>SUM(F79:L79)</f>
        <v>61.5</v>
      </c>
      <c r="F79" s="56">
        <f>F75+F76</f>
        <v>0</v>
      </c>
      <c r="G79" s="17">
        <f>G75+G76</f>
        <v>0</v>
      </c>
      <c r="H79" s="35">
        <f>H75+H76</f>
        <v>61.5</v>
      </c>
      <c r="I79" s="43">
        <f>I76+I73</f>
        <v>0</v>
      </c>
      <c r="J79" s="17">
        <f>J76+J73</f>
        <v>0</v>
      </c>
      <c r="K79" s="43">
        <f>K76+K73</f>
        <v>0</v>
      </c>
      <c r="L79" s="43">
        <f>L76+L73</f>
        <v>0</v>
      </c>
      <c r="M79" s="29"/>
    </row>
    <row r="80" spans="1:13">
      <c r="A80" s="68" t="s">
        <v>47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1:13" ht="33" customHeight="1">
      <c r="A81" s="70" t="s">
        <v>67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3">
      <c r="A82" s="68" t="s">
        <v>68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1:13">
      <c r="A83" s="68" t="s">
        <v>48</v>
      </c>
      <c r="B83" s="95" t="s">
        <v>45</v>
      </c>
      <c r="C83" s="109" t="s">
        <v>2</v>
      </c>
      <c r="D83" s="2" t="s">
        <v>3</v>
      </c>
      <c r="E83" s="13">
        <f>SUM(E84:E85)</f>
        <v>2271</v>
      </c>
      <c r="F83" s="13">
        <f>F84+F85</f>
        <v>543.1</v>
      </c>
      <c r="G83" s="13">
        <f>G84+G85</f>
        <v>1027.3</v>
      </c>
      <c r="H83" s="13">
        <f>H84+H85</f>
        <v>350.3</v>
      </c>
      <c r="I83" s="13">
        <f>I84+I85</f>
        <v>350.3</v>
      </c>
      <c r="J83" s="41">
        <v>0</v>
      </c>
      <c r="K83" s="41">
        <v>0</v>
      </c>
      <c r="L83" s="41">
        <v>0</v>
      </c>
    </row>
    <row r="84" spans="1:13">
      <c r="A84" s="68"/>
      <c r="B84" s="96"/>
      <c r="C84" s="109"/>
      <c r="D84" s="2" t="s">
        <v>4</v>
      </c>
      <c r="E84" s="14">
        <f>F84+G84+H84+I84+J84+K84+L84</f>
        <v>0</v>
      </c>
      <c r="F84" s="14">
        <v>0</v>
      </c>
      <c r="G84" s="14">
        <v>0</v>
      </c>
      <c r="H84" s="14">
        <v>0</v>
      </c>
      <c r="I84" s="41">
        <v>0</v>
      </c>
      <c r="J84" s="41">
        <v>0</v>
      </c>
      <c r="K84" s="41">
        <v>0</v>
      </c>
      <c r="L84" s="41">
        <v>0</v>
      </c>
    </row>
    <row r="85" spans="1:13">
      <c r="A85" s="68"/>
      <c r="B85" s="97"/>
      <c r="C85" s="109"/>
      <c r="D85" s="2" t="s">
        <v>5</v>
      </c>
      <c r="E85" s="13">
        <f>F85+G85+H85+I85+J85+K85+L85</f>
        <v>2271</v>
      </c>
      <c r="F85" s="14">
        <v>543.1</v>
      </c>
      <c r="G85" s="14">
        <v>1027.3</v>
      </c>
      <c r="H85" s="14">
        <v>350.3</v>
      </c>
      <c r="I85" s="41">
        <v>350.3</v>
      </c>
      <c r="J85" s="41">
        <v>0</v>
      </c>
      <c r="K85" s="41">
        <v>0</v>
      </c>
      <c r="L85" s="41">
        <v>0</v>
      </c>
    </row>
    <row r="86" spans="1:13">
      <c r="A86" s="99"/>
      <c r="B86" s="100" t="s">
        <v>49</v>
      </c>
      <c r="C86" s="68" t="s">
        <v>2</v>
      </c>
      <c r="D86" s="6" t="s">
        <v>3</v>
      </c>
      <c r="E86" s="25">
        <f>E87+E88</f>
        <v>2271</v>
      </c>
      <c r="F86" s="17">
        <f>F87+F88</f>
        <v>543.1</v>
      </c>
      <c r="G86" s="17">
        <f>G87+G88</f>
        <v>1027.3</v>
      </c>
      <c r="H86" s="17">
        <f>H87+H88</f>
        <v>350.3</v>
      </c>
      <c r="I86" s="43">
        <f>I88+I87</f>
        <v>350.3</v>
      </c>
      <c r="J86" s="43">
        <f>J87+J88</f>
        <v>0</v>
      </c>
      <c r="K86" s="43">
        <f>K87+K88</f>
        <v>0</v>
      </c>
      <c r="L86" s="43">
        <f>L87+L88</f>
        <v>0</v>
      </c>
      <c r="M86" s="29"/>
    </row>
    <row r="87" spans="1:13">
      <c r="A87" s="99"/>
      <c r="B87" s="101"/>
      <c r="C87" s="68"/>
      <c r="D87" s="6" t="s">
        <v>4</v>
      </c>
      <c r="E87" s="17">
        <f>SUM(F87:L87)</f>
        <v>0</v>
      </c>
      <c r="F87" s="17">
        <f t="shared" ref="E87:G88" si="11">F84</f>
        <v>0</v>
      </c>
      <c r="G87" s="17">
        <f t="shared" si="11"/>
        <v>0</v>
      </c>
      <c r="H87" s="17">
        <f t="shared" ref="H87:L88" si="12">H84</f>
        <v>0</v>
      </c>
      <c r="I87" s="43">
        <f t="shared" si="12"/>
        <v>0</v>
      </c>
      <c r="J87" s="43">
        <f t="shared" si="12"/>
        <v>0</v>
      </c>
      <c r="K87" s="43">
        <f t="shared" si="12"/>
        <v>0</v>
      </c>
      <c r="L87" s="43">
        <f t="shared" si="12"/>
        <v>0</v>
      </c>
      <c r="M87" s="29"/>
    </row>
    <row r="88" spans="1:13">
      <c r="A88" s="99"/>
      <c r="B88" s="101"/>
      <c r="C88" s="68"/>
      <c r="D88" s="6" t="s">
        <v>5</v>
      </c>
      <c r="E88" s="25">
        <f t="shared" si="11"/>
        <v>2271</v>
      </c>
      <c r="F88" s="17">
        <f t="shared" si="11"/>
        <v>543.1</v>
      </c>
      <c r="G88" s="17">
        <f t="shared" si="11"/>
        <v>1027.3</v>
      </c>
      <c r="H88" s="17">
        <f t="shared" si="12"/>
        <v>350.3</v>
      </c>
      <c r="I88" s="43">
        <f t="shared" si="12"/>
        <v>350.3</v>
      </c>
      <c r="J88" s="43">
        <f t="shared" si="12"/>
        <v>0</v>
      </c>
      <c r="K88" s="43">
        <f t="shared" si="12"/>
        <v>0</v>
      </c>
      <c r="L88" s="43">
        <f t="shared" si="12"/>
        <v>0</v>
      </c>
      <c r="M88" s="29"/>
    </row>
    <row r="89" spans="1:13">
      <c r="A89" s="68" t="s">
        <v>50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1:13" ht="18" customHeight="1">
      <c r="A90" s="68" t="s">
        <v>69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1:13">
      <c r="A91" s="68" t="s">
        <v>51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1:13">
      <c r="A92" s="98" t="s">
        <v>53</v>
      </c>
      <c r="B92" s="95" t="s">
        <v>52</v>
      </c>
      <c r="C92" s="70" t="s">
        <v>2</v>
      </c>
      <c r="D92" s="2" t="s">
        <v>3</v>
      </c>
      <c r="E92" s="16">
        <f>F92+G92+H92+I92+J92+K92+L92</f>
        <v>728517.9</v>
      </c>
      <c r="F92" s="16">
        <f>F93+F94+F95</f>
        <v>151661.1</v>
      </c>
      <c r="G92" s="16">
        <f t="shared" ref="G92:L92" si="13">G95+G94+G93</f>
        <v>497836.70000000007</v>
      </c>
      <c r="H92" s="16">
        <f t="shared" si="13"/>
        <v>77020.100000000006</v>
      </c>
      <c r="I92" s="15">
        <f t="shared" si="13"/>
        <v>0</v>
      </c>
      <c r="J92" s="16">
        <f t="shared" si="13"/>
        <v>2000</v>
      </c>
      <c r="K92" s="15">
        <f t="shared" si="13"/>
        <v>0</v>
      </c>
      <c r="L92" s="15">
        <f t="shared" si="13"/>
        <v>0</v>
      </c>
    </row>
    <row r="93" spans="1:13">
      <c r="A93" s="98"/>
      <c r="B93" s="110"/>
      <c r="C93" s="70"/>
      <c r="D93" s="2" t="s">
        <v>70</v>
      </c>
      <c r="E93" s="16">
        <f>F93+G93+H93+I93+J93+K93+L93</f>
        <v>185070.7</v>
      </c>
      <c r="F93" s="16">
        <v>39038.199999999997</v>
      </c>
      <c r="G93" s="16">
        <v>69012.399999999994</v>
      </c>
      <c r="H93" s="16">
        <v>77020.100000000006</v>
      </c>
      <c r="I93" s="15">
        <v>0</v>
      </c>
      <c r="J93" s="15">
        <v>0</v>
      </c>
      <c r="K93" s="41">
        <v>0</v>
      </c>
      <c r="L93" s="41">
        <v>0</v>
      </c>
    </row>
    <row r="94" spans="1:13">
      <c r="A94" s="98"/>
      <c r="B94" s="110"/>
      <c r="C94" s="70"/>
      <c r="D94" s="2" t="s">
        <v>4</v>
      </c>
      <c r="E94" s="16">
        <f>F94+G94+H94+I94+J94+K94+L94</f>
        <v>536327.4</v>
      </c>
      <c r="F94" s="16">
        <v>110276.5</v>
      </c>
      <c r="G94" s="16">
        <v>426050.9</v>
      </c>
      <c r="H94" s="15">
        <v>0</v>
      </c>
      <c r="I94" s="15">
        <v>0</v>
      </c>
      <c r="J94" s="15">
        <v>0</v>
      </c>
      <c r="K94" s="41">
        <v>0</v>
      </c>
      <c r="L94" s="41">
        <v>0</v>
      </c>
    </row>
    <row r="95" spans="1:13">
      <c r="A95" s="98"/>
      <c r="B95" s="111"/>
      <c r="C95" s="70"/>
      <c r="D95" s="2" t="s">
        <v>5</v>
      </c>
      <c r="E95" s="16">
        <f>F95+G95+H95+I95+J95+K95+L95</f>
        <v>7119.8</v>
      </c>
      <c r="F95" s="16">
        <v>2346.4</v>
      </c>
      <c r="G95" s="16">
        <v>2773.4</v>
      </c>
      <c r="H95" s="15">
        <v>0</v>
      </c>
      <c r="I95" s="15">
        <v>0</v>
      </c>
      <c r="J95" s="16">
        <v>2000</v>
      </c>
      <c r="K95" s="41">
        <v>0</v>
      </c>
      <c r="L95" s="41">
        <v>0</v>
      </c>
    </row>
    <row r="96" spans="1:13">
      <c r="A96" s="68"/>
      <c r="B96" s="109" t="s">
        <v>54</v>
      </c>
      <c r="C96" s="109" t="s">
        <v>2</v>
      </c>
      <c r="D96" s="6" t="s">
        <v>3</v>
      </c>
      <c r="E96" s="21">
        <f t="shared" ref="E96:L96" si="14">E97+E98+E99</f>
        <v>728517.90000000014</v>
      </c>
      <c r="F96" s="21">
        <f t="shared" si="14"/>
        <v>151661.1</v>
      </c>
      <c r="G96" s="20">
        <f t="shared" si="14"/>
        <v>497836.70000000007</v>
      </c>
      <c r="H96" s="20">
        <f t="shared" si="14"/>
        <v>77020.100000000006</v>
      </c>
      <c r="I96" s="43">
        <f t="shared" si="14"/>
        <v>0</v>
      </c>
      <c r="J96" s="35">
        <f t="shared" si="14"/>
        <v>2000</v>
      </c>
      <c r="K96" s="43">
        <f t="shared" si="14"/>
        <v>0</v>
      </c>
      <c r="L96" s="43">
        <f t="shared" si="14"/>
        <v>0</v>
      </c>
      <c r="M96" s="29"/>
    </row>
    <row r="97" spans="1:13">
      <c r="A97" s="68"/>
      <c r="B97" s="109"/>
      <c r="C97" s="109"/>
      <c r="D97" s="6" t="s">
        <v>70</v>
      </c>
      <c r="E97" s="21">
        <f>SUM(F97:L97)</f>
        <v>185070.7</v>
      </c>
      <c r="F97" s="21">
        <f>F93</f>
        <v>39038.199999999997</v>
      </c>
      <c r="G97" s="20">
        <f t="shared" ref="G97:H99" si="15">G93</f>
        <v>69012.399999999994</v>
      </c>
      <c r="H97" s="20">
        <f t="shared" si="15"/>
        <v>77020.100000000006</v>
      </c>
      <c r="I97" s="22">
        <f t="shared" ref="I97:J99" si="16">I93</f>
        <v>0</v>
      </c>
      <c r="J97" s="18">
        <f t="shared" si="16"/>
        <v>0</v>
      </c>
      <c r="K97" s="22">
        <f t="shared" ref="K97:L99" si="17">K93</f>
        <v>0</v>
      </c>
      <c r="L97" s="22">
        <f t="shared" si="17"/>
        <v>0</v>
      </c>
      <c r="M97" s="29"/>
    </row>
    <row r="98" spans="1:13">
      <c r="A98" s="68"/>
      <c r="B98" s="109"/>
      <c r="C98" s="109"/>
      <c r="D98" s="6" t="s">
        <v>4</v>
      </c>
      <c r="E98" s="21">
        <f>SUM(F98:L98)</f>
        <v>536327.4</v>
      </c>
      <c r="F98" s="21">
        <f>F94</f>
        <v>110276.5</v>
      </c>
      <c r="G98" s="20">
        <f t="shared" si="15"/>
        <v>426050.9</v>
      </c>
      <c r="H98" s="18">
        <f t="shared" si="15"/>
        <v>0</v>
      </c>
      <c r="I98" s="22">
        <f t="shared" si="16"/>
        <v>0</v>
      </c>
      <c r="J98" s="18">
        <f t="shared" si="16"/>
        <v>0</v>
      </c>
      <c r="K98" s="22">
        <f t="shared" si="17"/>
        <v>0</v>
      </c>
      <c r="L98" s="22">
        <f t="shared" si="17"/>
        <v>0</v>
      </c>
      <c r="M98" s="29"/>
    </row>
    <row r="99" spans="1:13">
      <c r="A99" s="68"/>
      <c r="B99" s="109"/>
      <c r="C99" s="109"/>
      <c r="D99" s="6" t="s">
        <v>5</v>
      </c>
      <c r="E99" s="21">
        <f>SUM(F99:L99)</f>
        <v>7119.8</v>
      </c>
      <c r="F99" s="21">
        <f>F95</f>
        <v>2346.4</v>
      </c>
      <c r="G99" s="20">
        <f t="shared" si="15"/>
        <v>2773.4</v>
      </c>
      <c r="H99" s="20">
        <f t="shared" si="15"/>
        <v>0</v>
      </c>
      <c r="I99" s="22">
        <f t="shared" si="16"/>
        <v>0</v>
      </c>
      <c r="J99" s="20">
        <f t="shared" si="16"/>
        <v>2000</v>
      </c>
      <c r="K99" s="22">
        <f t="shared" si="17"/>
        <v>0</v>
      </c>
      <c r="L99" s="22">
        <f t="shared" si="17"/>
        <v>0</v>
      </c>
      <c r="M99" s="29"/>
    </row>
    <row r="100" spans="1:13">
      <c r="A100" s="107" t="s">
        <v>98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</row>
    <row r="101" spans="1:13">
      <c r="A101" s="68" t="s">
        <v>71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1:13" ht="36.75" customHeight="1">
      <c r="A102" s="70" t="s">
        <v>55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</row>
    <row r="103" spans="1:13" ht="14.25" customHeight="1">
      <c r="A103" s="84" t="s">
        <v>59</v>
      </c>
      <c r="B103" s="120" t="s">
        <v>56</v>
      </c>
      <c r="C103" s="123" t="s">
        <v>84</v>
      </c>
      <c r="D103" s="45" t="s">
        <v>3</v>
      </c>
      <c r="E103" s="16">
        <f>SUM(E104:E106)</f>
        <v>75713.899999999994</v>
      </c>
      <c r="F103" s="16">
        <f>SUM(F104:F106)</f>
        <v>19116.3</v>
      </c>
      <c r="G103" s="16">
        <f t="shared" ref="G103:L103" si="18">SUM(G104:G106)</f>
        <v>19095.599999999999</v>
      </c>
      <c r="H103" s="16">
        <f t="shared" si="18"/>
        <v>18367.400000000001</v>
      </c>
      <c r="I103" s="16">
        <f t="shared" si="18"/>
        <v>19134.600000000002</v>
      </c>
      <c r="J103" s="41">
        <f t="shared" si="18"/>
        <v>0</v>
      </c>
      <c r="K103" s="41">
        <f t="shared" si="18"/>
        <v>0</v>
      </c>
      <c r="L103" s="41">
        <f t="shared" si="18"/>
        <v>0</v>
      </c>
    </row>
    <row r="104" spans="1:13" ht="18" customHeight="1">
      <c r="A104" s="85"/>
      <c r="B104" s="121"/>
      <c r="C104" s="124"/>
      <c r="D104" s="45" t="s">
        <v>70</v>
      </c>
      <c r="E104" s="11">
        <f>SUM(F104:L104)</f>
        <v>260</v>
      </c>
      <c r="F104" s="11">
        <v>260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</row>
    <row r="105" spans="1:13" ht="18" customHeight="1">
      <c r="A105" s="85"/>
      <c r="B105" s="121"/>
      <c r="C105" s="124"/>
      <c r="D105" s="2" t="s">
        <v>4</v>
      </c>
      <c r="E105" s="11">
        <f>F105+G105+H105+I105+J105+K105+L105</f>
        <v>0</v>
      </c>
      <c r="F105" s="34">
        <v>0</v>
      </c>
      <c r="G105" s="40">
        <v>0</v>
      </c>
      <c r="H105" s="40">
        <v>0</v>
      </c>
      <c r="I105" s="41">
        <v>0</v>
      </c>
      <c r="J105" s="41">
        <v>0</v>
      </c>
      <c r="K105" s="41">
        <v>0</v>
      </c>
      <c r="L105" s="41">
        <v>0</v>
      </c>
    </row>
    <row r="106" spans="1:13">
      <c r="A106" s="86"/>
      <c r="B106" s="122"/>
      <c r="C106" s="125"/>
      <c r="D106" s="45" t="s">
        <v>5</v>
      </c>
      <c r="E106" s="11">
        <f>SUM(F106:L106)</f>
        <v>75453.899999999994</v>
      </c>
      <c r="F106" s="11">
        <f>15848.2+3008.1</f>
        <v>18856.3</v>
      </c>
      <c r="G106" s="19">
        <f>15895.6+3200</f>
        <v>19095.599999999999</v>
      </c>
      <c r="H106" s="19">
        <f>16587.5+1779.9</f>
        <v>18367.400000000001</v>
      </c>
      <c r="I106" s="11">
        <f>1858.2+17276.4</f>
        <v>19134.600000000002</v>
      </c>
      <c r="J106" s="41">
        <v>0</v>
      </c>
      <c r="K106" s="41">
        <v>0</v>
      </c>
      <c r="L106" s="41">
        <v>0</v>
      </c>
    </row>
    <row r="107" spans="1:13" ht="33.75">
      <c r="A107" s="44" t="s">
        <v>60</v>
      </c>
      <c r="B107" s="45" t="s">
        <v>57</v>
      </c>
      <c r="C107" s="14" t="s">
        <v>2</v>
      </c>
      <c r="D107" s="46" t="s">
        <v>5</v>
      </c>
      <c r="E107" s="11">
        <f>F107+G107+H107+I107+J107+K107+L107</f>
        <v>36628.299999999996</v>
      </c>
      <c r="F107" s="11">
        <f>3568.9+4185.9+410.5+39.9</f>
        <v>8205.1999999999989</v>
      </c>
      <c r="G107" s="19">
        <f>3779.2+4578.4+420+660.3+244.6</f>
        <v>9682.4999999999982</v>
      </c>
      <c r="H107" s="19">
        <f>3956.8+4793.5+425</f>
        <v>9175.2999999999993</v>
      </c>
      <c r="I107" s="11">
        <f>4130.9+5004.4+430</f>
        <v>9565.2999999999993</v>
      </c>
      <c r="J107" s="41">
        <v>0</v>
      </c>
      <c r="K107" s="41">
        <v>0</v>
      </c>
      <c r="L107" s="41">
        <v>0</v>
      </c>
    </row>
    <row r="108" spans="1:13" ht="22.5">
      <c r="A108" s="44" t="s">
        <v>61</v>
      </c>
      <c r="B108" s="45" t="s">
        <v>58</v>
      </c>
      <c r="C108" s="14" t="s">
        <v>2</v>
      </c>
      <c r="D108" s="46" t="s">
        <v>5</v>
      </c>
      <c r="E108" s="11">
        <f>F108+G108+H108+I108+J108+K108+L108</f>
        <v>13320.900000000001</v>
      </c>
      <c r="F108" s="11">
        <f>3102+230</f>
        <v>3332</v>
      </c>
      <c r="G108" s="19">
        <f>3128+168.1</f>
        <v>3296.1</v>
      </c>
      <c r="H108" s="19">
        <f>3153+176</f>
        <v>3329</v>
      </c>
      <c r="I108" s="11">
        <f>3180+183.8</f>
        <v>3363.8</v>
      </c>
      <c r="J108" s="41">
        <v>0</v>
      </c>
      <c r="K108" s="41">
        <v>0</v>
      </c>
      <c r="L108" s="41">
        <v>0</v>
      </c>
    </row>
    <row r="109" spans="1:13">
      <c r="A109" s="99"/>
      <c r="B109" s="100" t="s">
        <v>62</v>
      </c>
      <c r="C109" s="68" t="s">
        <v>2</v>
      </c>
      <c r="D109" s="6" t="s">
        <v>3</v>
      </c>
      <c r="E109" s="25">
        <f>SUM(E110:E112)</f>
        <v>125663.09999999999</v>
      </c>
      <c r="F109" s="25">
        <f>SUM(F110:F112)</f>
        <v>30653.5</v>
      </c>
      <c r="G109" s="25">
        <f>SUM(G110:G112)</f>
        <v>32074.199999999997</v>
      </c>
      <c r="H109" s="25">
        <f>SUM(H110:H112)</f>
        <v>30871.7</v>
      </c>
      <c r="I109" s="25">
        <f>SUM(I110:I112)</f>
        <v>32063.7</v>
      </c>
      <c r="J109" s="43">
        <f>J110+J112</f>
        <v>0</v>
      </c>
      <c r="K109" s="43">
        <f>K110+K112</f>
        <v>0</v>
      </c>
      <c r="L109" s="43">
        <f>L110+L112</f>
        <v>0</v>
      </c>
      <c r="M109" s="29"/>
    </row>
    <row r="110" spans="1:13">
      <c r="A110" s="99"/>
      <c r="B110" s="101"/>
      <c r="C110" s="68"/>
      <c r="D110" s="6" t="s">
        <v>78</v>
      </c>
      <c r="E110" s="21">
        <f>SUM(F110:L110)</f>
        <v>260</v>
      </c>
      <c r="F110" s="26">
        <f>F104</f>
        <v>260</v>
      </c>
      <c r="G110" s="30">
        <f t="shared" ref="G110:L110" si="19">G104</f>
        <v>0</v>
      </c>
      <c r="H110" s="30">
        <f t="shared" si="19"/>
        <v>0</v>
      </c>
      <c r="I110" s="30">
        <f t="shared" si="19"/>
        <v>0</v>
      </c>
      <c r="J110" s="30">
        <f t="shared" si="19"/>
        <v>0</v>
      </c>
      <c r="K110" s="30">
        <f t="shared" si="19"/>
        <v>0</v>
      </c>
      <c r="L110" s="30">
        <f t="shared" si="19"/>
        <v>0</v>
      </c>
      <c r="M110" s="29"/>
    </row>
    <row r="111" spans="1:13">
      <c r="A111" s="99"/>
      <c r="B111" s="101"/>
      <c r="C111" s="68"/>
      <c r="D111" s="6" t="s">
        <v>4</v>
      </c>
      <c r="E111" s="21">
        <f>E105</f>
        <v>0</v>
      </c>
      <c r="F111" s="21">
        <f t="shared" ref="F111:L111" si="20">F105</f>
        <v>0</v>
      </c>
      <c r="G111" s="21">
        <f t="shared" si="20"/>
        <v>0</v>
      </c>
      <c r="H111" s="21">
        <f t="shared" si="20"/>
        <v>0</v>
      </c>
      <c r="I111" s="21">
        <f t="shared" si="20"/>
        <v>0</v>
      </c>
      <c r="J111" s="21">
        <f t="shared" si="20"/>
        <v>0</v>
      </c>
      <c r="K111" s="21">
        <f t="shared" si="20"/>
        <v>0</v>
      </c>
      <c r="L111" s="21">
        <f t="shared" si="20"/>
        <v>0</v>
      </c>
      <c r="M111" s="29"/>
    </row>
    <row r="112" spans="1:13">
      <c r="A112" s="99"/>
      <c r="B112" s="101"/>
      <c r="C112" s="68"/>
      <c r="D112" s="6" t="s">
        <v>5</v>
      </c>
      <c r="E112" s="26">
        <f>SUM(F112:L112)</f>
        <v>125403.09999999999</v>
      </c>
      <c r="F112" s="26">
        <f t="shared" ref="F112:L112" si="21">F106+F107+F108</f>
        <v>30393.5</v>
      </c>
      <c r="G112" s="26">
        <f t="shared" si="21"/>
        <v>32074.199999999997</v>
      </c>
      <c r="H112" s="26">
        <f t="shared" si="21"/>
        <v>30871.7</v>
      </c>
      <c r="I112" s="26">
        <f t="shared" si="21"/>
        <v>32063.7</v>
      </c>
      <c r="J112" s="30">
        <f t="shared" si="21"/>
        <v>0</v>
      </c>
      <c r="K112" s="30">
        <f t="shared" si="21"/>
        <v>0</v>
      </c>
      <c r="L112" s="30">
        <f t="shared" si="21"/>
        <v>0</v>
      </c>
      <c r="M112" s="29"/>
    </row>
    <row r="113" spans="1:15" ht="15.75" customHeight="1">
      <c r="A113" s="72"/>
      <c r="B113" s="75" t="s">
        <v>63</v>
      </c>
      <c r="C113" s="75" t="s">
        <v>2</v>
      </c>
      <c r="D113" s="17" t="s">
        <v>3</v>
      </c>
      <c r="E113" s="21">
        <f>E109+E96+E86+E77+E67+E58</f>
        <v>1210121.3000000003</v>
      </c>
      <c r="F113" s="26">
        <f t="shared" ref="F113:L113" si="22">F109+F96+F86+F77+F67+F58</f>
        <v>323404.7</v>
      </c>
      <c r="G113" s="20">
        <f t="shared" si="22"/>
        <v>573373.20000000007</v>
      </c>
      <c r="H113" s="20">
        <f t="shared" si="22"/>
        <v>188609.3</v>
      </c>
      <c r="I113" s="26">
        <f t="shared" si="22"/>
        <v>105212.9</v>
      </c>
      <c r="J113" s="21">
        <f t="shared" si="22"/>
        <v>7588.5</v>
      </c>
      <c r="K113" s="21">
        <f t="shared" si="22"/>
        <v>5837.9000000000005</v>
      </c>
      <c r="L113" s="21">
        <f t="shared" si="22"/>
        <v>6094.7999999999993</v>
      </c>
      <c r="M113" s="29">
        <f>SUM(F113:L113)</f>
        <v>1210121.3</v>
      </c>
      <c r="O113" s="36"/>
    </row>
    <row r="114" spans="1:15">
      <c r="A114" s="73"/>
      <c r="B114" s="76"/>
      <c r="C114" s="76"/>
      <c r="D114" s="17" t="s">
        <v>4</v>
      </c>
      <c r="E114" s="21">
        <f>E98+E87+E78+E68+E59+E111</f>
        <v>835549.10000000009</v>
      </c>
      <c r="F114" s="26">
        <f>F98+F87+F59+F78+F68+F111</f>
        <v>233720.9</v>
      </c>
      <c r="G114" s="20">
        <f>G98+G87+G59+G111+G105</f>
        <v>459232.60000000003</v>
      </c>
      <c r="H114" s="20">
        <f>H98+H87+H59+H78+H111+H105</f>
        <v>74937.8</v>
      </c>
      <c r="I114" s="26">
        <f>I98+I87+I59+I111+I105</f>
        <v>67657.799999999988</v>
      </c>
      <c r="J114" s="23">
        <f>J98+J87+J59+J112+J105</f>
        <v>0</v>
      </c>
      <c r="K114" s="22">
        <f>K98+K87+K59+K112+K105</f>
        <v>0</v>
      </c>
      <c r="L114" s="32">
        <f>L98+L87+L59+L112+L105</f>
        <v>0</v>
      </c>
      <c r="M114" s="29">
        <f>SUM(F114:L114)</f>
        <v>835549.10000000009</v>
      </c>
      <c r="O114" s="36"/>
    </row>
    <row r="115" spans="1:15">
      <c r="A115" s="73"/>
      <c r="B115" s="76"/>
      <c r="C115" s="76"/>
      <c r="D115" s="17" t="s">
        <v>5</v>
      </c>
      <c r="E115" s="21">
        <f>E112+E99+E88+E79+E69+E60</f>
        <v>189241.49999999997</v>
      </c>
      <c r="F115" s="26">
        <f>F112+F99+F88+F79+F69+F60</f>
        <v>50385.599999999999</v>
      </c>
      <c r="G115" s="20">
        <f>G112+G99+G88+G79+G69+G60</f>
        <v>45128.2</v>
      </c>
      <c r="H115" s="20">
        <f>H112+H99+H88+H79+H69+H60</f>
        <v>36651.4</v>
      </c>
      <c r="I115" s="26">
        <f>I112+I99+I88+I79+I69+I60</f>
        <v>37555.1</v>
      </c>
      <c r="J115" s="21">
        <f>J99+J88+J79+J69+J60+J112</f>
        <v>7588.5</v>
      </c>
      <c r="K115" s="21">
        <f>K112+K99+K88+K79+K69+K60</f>
        <v>5837.9000000000005</v>
      </c>
      <c r="L115" s="21">
        <f>L112+L99+L88+L79+L69+L60</f>
        <v>6094.7999999999993</v>
      </c>
      <c r="M115" s="29">
        <f>SUM(F115:L115)</f>
        <v>189241.49999999997</v>
      </c>
      <c r="O115" s="36"/>
    </row>
    <row r="116" spans="1:15">
      <c r="A116" s="74"/>
      <c r="B116" s="77"/>
      <c r="C116" s="77"/>
      <c r="D116" s="17" t="s">
        <v>70</v>
      </c>
      <c r="E116" s="21">
        <f t="shared" ref="E116:L116" si="23">E97+E110</f>
        <v>185330.7</v>
      </c>
      <c r="F116" s="26">
        <f t="shared" si="23"/>
        <v>39298.199999999997</v>
      </c>
      <c r="G116" s="26">
        <f t="shared" si="23"/>
        <v>69012.399999999994</v>
      </c>
      <c r="H116" s="26">
        <f t="shared" si="23"/>
        <v>77020.100000000006</v>
      </c>
      <c r="I116" s="30">
        <f t="shared" si="23"/>
        <v>0</v>
      </c>
      <c r="J116" s="30">
        <f t="shared" si="23"/>
        <v>0</v>
      </c>
      <c r="K116" s="30">
        <f t="shared" si="23"/>
        <v>0</v>
      </c>
      <c r="L116" s="30">
        <f t="shared" si="23"/>
        <v>0</v>
      </c>
      <c r="M116" s="49">
        <f>SUM(F116:L116)</f>
        <v>185330.7</v>
      </c>
      <c r="O116" s="36"/>
    </row>
    <row r="117" spans="1:15">
      <c r="A117" s="4"/>
      <c r="B117" s="4"/>
      <c r="C117" s="4"/>
      <c r="D117" s="57"/>
      <c r="E117" s="57"/>
      <c r="F117" s="57"/>
      <c r="G117" s="57"/>
      <c r="H117" s="4"/>
      <c r="I117" s="4"/>
      <c r="J117" s="4"/>
      <c r="K117" s="4"/>
      <c r="L117" s="4"/>
    </row>
    <row r="118" spans="1:15">
      <c r="D118" s="38"/>
      <c r="E118" s="38"/>
      <c r="F118" s="38"/>
      <c r="G118" s="38"/>
    </row>
    <row r="119" spans="1:15">
      <c r="D119" s="37"/>
      <c r="E119" s="39"/>
      <c r="F119" s="37"/>
      <c r="G119" s="37"/>
    </row>
  </sheetData>
  <mergeCells count="99">
    <mergeCell ref="C42:C44"/>
    <mergeCell ref="A39:A41"/>
    <mergeCell ref="A7:L7"/>
    <mergeCell ref="A8:L8"/>
    <mergeCell ref="A9:A11"/>
    <mergeCell ref="B9:B11"/>
    <mergeCell ref="C9:C11"/>
    <mergeCell ref="E3:L3"/>
    <mergeCell ref="F4:L4"/>
    <mergeCell ref="B3:B5"/>
    <mergeCell ref="C3:C5"/>
    <mergeCell ref="A2:L2"/>
    <mergeCell ref="A6:L6"/>
    <mergeCell ref="A3:A5"/>
    <mergeCell ref="D3:D5"/>
    <mergeCell ref="E4:E5"/>
    <mergeCell ref="I1:L1"/>
    <mergeCell ref="A12:A14"/>
    <mergeCell ref="B27:B29"/>
    <mergeCell ref="B15:B17"/>
    <mergeCell ref="C15:C17"/>
    <mergeCell ref="A21:A23"/>
    <mergeCell ref="B18:B20"/>
    <mergeCell ref="C18:C20"/>
    <mergeCell ref="C21:C23"/>
    <mergeCell ref="B12:B14"/>
    <mergeCell ref="C12:C14"/>
    <mergeCell ref="A18:A20"/>
    <mergeCell ref="B21:B23"/>
    <mergeCell ref="A36:A38"/>
    <mergeCell ref="A24:A26"/>
    <mergeCell ref="C27:C29"/>
    <mergeCell ref="A27:A29"/>
    <mergeCell ref="B24:B26"/>
    <mergeCell ref="C24:C26"/>
    <mergeCell ref="A103:A106"/>
    <mergeCell ref="B103:B106"/>
    <mergeCell ref="C103:C106"/>
    <mergeCell ref="C83:C85"/>
    <mergeCell ref="B36:B38"/>
    <mergeCell ref="C36:C38"/>
    <mergeCell ref="B39:B41"/>
    <mergeCell ref="C39:C41"/>
    <mergeCell ref="B42:B44"/>
    <mergeCell ref="A42:A44"/>
    <mergeCell ref="B30:B32"/>
    <mergeCell ref="C30:C32"/>
    <mergeCell ref="B55:B57"/>
    <mergeCell ref="A55:A57"/>
    <mergeCell ref="A109:A112"/>
    <mergeCell ref="B109:B112"/>
    <mergeCell ref="C109:C112"/>
    <mergeCell ref="A63:L63"/>
    <mergeCell ref="A101:L101"/>
    <mergeCell ref="A102:L102"/>
    <mergeCell ref="A15:A17"/>
    <mergeCell ref="A45:A47"/>
    <mergeCell ref="B45:B47"/>
    <mergeCell ref="C45:C47"/>
    <mergeCell ref="A61:L61"/>
    <mergeCell ref="A62:L62"/>
    <mergeCell ref="A30:A32"/>
    <mergeCell ref="B33:B35"/>
    <mergeCell ref="C33:C35"/>
    <mergeCell ref="A33:A35"/>
    <mergeCell ref="A100:L100"/>
    <mergeCell ref="C96:C99"/>
    <mergeCell ref="B96:B99"/>
    <mergeCell ref="A96:A99"/>
    <mergeCell ref="B92:B95"/>
    <mergeCell ref="C92:C95"/>
    <mergeCell ref="C86:C88"/>
    <mergeCell ref="A89:L89"/>
    <mergeCell ref="A90:L90"/>
    <mergeCell ref="A91:L91"/>
    <mergeCell ref="B83:B85"/>
    <mergeCell ref="A92:A95"/>
    <mergeCell ref="A86:A88"/>
    <mergeCell ref="B86:B88"/>
    <mergeCell ref="A83:A85"/>
    <mergeCell ref="A73:A75"/>
    <mergeCell ref="C73:C75"/>
    <mergeCell ref="C53:C54"/>
    <mergeCell ref="B50:B52"/>
    <mergeCell ref="A50:A52"/>
    <mergeCell ref="C50:C52"/>
    <mergeCell ref="A53:A54"/>
    <mergeCell ref="C55:C57"/>
    <mergeCell ref="B53:B54"/>
    <mergeCell ref="A82:L82"/>
    <mergeCell ref="A81:L81"/>
    <mergeCell ref="A113:A116"/>
    <mergeCell ref="B113:B116"/>
    <mergeCell ref="C113:C116"/>
    <mergeCell ref="A70:L70"/>
    <mergeCell ref="A71:L71"/>
    <mergeCell ref="A72:L72"/>
    <mergeCell ref="A80:L80"/>
    <mergeCell ref="B73:B75"/>
  </mergeCells>
  <phoneticPr fontId="0" type="noConversion"/>
  <pageMargins left="0.31496062992125984" right="0" top="0.39370078740157483" bottom="0.39370078740157483" header="0.19685039370078741" footer="0.51181102362204722"/>
  <pageSetup paperSize="9" scale="83" fitToHeight="4" orientation="landscape" r:id="rId1"/>
  <rowBreaks count="2" manualBreakCount="2">
    <brk id="26" max="16383" man="1"/>
    <brk id="6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</vt:lpstr>
      <vt:lpstr>Лист2</vt:lpstr>
      <vt:lpstr>Лист3</vt:lpstr>
      <vt:lpstr>'Приложение 2'!Заголовки_для_печати</vt:lpstr>
      <vt:lpstr>'Приложение 2'!Область_печати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Vika</cp:lastModifiedBy>
  <cp:lastPrinted>2015-03-05T08:47:55Z</cp:lastPrinted>
  <dcterms:created xsi:type="dcterms:W3CDTF">2014-04-14T04:30:29Z</dcterms:created>
  <dcterms:modified xsi:type="dcterms:W3CDTF">2015-03-25T05:03:11Z</dcterms:modified>
</cp:coreProperties>
</file>