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Игнатова Т.А\Отчеты об исполнении бюджета для публикации\2024 год\Проект Постановления об утв отчета за 9 месяцев 2024 года\"/>
    </mc:Choice>
  </mc:AlternateContent>
  <bookViews>
    <workbookView xWindow="0" yWindow="0" windowWidth="28800" windowHeight="12450" tabRatio="500"/>
  </bookViews>
  <sheets>
    <sheet name="Лист1" sheetId="1" r:id="rId1"/>
  </sheets>
  <definedNames>
    <definedName name="_xlnm.Print_Titles" localSheetId="0">Лист1!$6:$6</definedName>
    <definedName name="_xlnm.Print_Area" localSheetId="0">Лист1!$A$1:$Y$62</definedName>
  </definedNames>
  <calcPr calcId="162913"/>
</workbook>
</file>

<file path=xl/calcChain.xml><?xml version="1.0" encoding="utf-8"?>
<calcChain xmlns="http://schemas.openxmlformats.org/spreadsheetml/2006/main">
  <c r="S30" i="1" l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T49" i="1"/>
  <c r="U58" i="1"/>
  <c r="C57" i="1"/>
  <c r="T57" i="1"/>
  <c r="S57" i="1"/>
  <c r="U57" i="1" s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V57" i="1" l="1"/>
  <c r="X57" i="1"/>
  <c r="W57" i="1"/>
  <c r="Y57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D28" i="1"/>
  <c r="D46" i="1" l="1"/>
  <c r="X46" i="1" l="1"/>
  <c r="S46" i="1"/>
  <c r="C46" i="1"/>
  <c r="T46" i="1"/>
  <c r="W46" i="1" s="1"/>
  <c r="Y48" i="1"/>
  <c r="X48" i="1"/>
  <c r="W48" i="1"/>
  <c r="V48" i="1"/>
  <c r="U48" i="1"/>
  <c r="Y46" i="1" l="1"/>
  <c r="U46" i="1"/>
  <c r="V46" i="1"/>
  <c r="Y32" i="1"/>
  <c r="Y23" i="1"/>
  <c r="Y21" i="1"/>
  <c r="Y22" i="1"/>
  <c r="W56" i="1"/>
  <c r="W23" i="1"/>
  <c r="W21" i="1"/>
  <c r="W17" i="1"/>
  <c r="W18" i="1"/>
  <c r="V56" i="1"/>
  <c r="V21" i="1"/>
  <c r="V22" i="1"/>
  <c r="V23" i="1"/>
  <c r="V17" i="1"/>
  <c r="V18" i="1"/>
  <c r="T50" i="1" l="1"/>
  <c r="Y47" i="1"/>
  <c r="X47" i="1"/>
  <c r="W47" i="1"/>
  <c r="V47" i="1"/>
  <c r="U47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Y62" i="1" l="1"/>
  <c r="X62" i="1"/>
  <c r="W62" i="1"/>
  <c r="V62" i="1"/>
  <c r="U62" i="1"/>
  <c r="T61" i="1"/>
  <c r="W61" i="1" s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Y60" i="1"/>
  <c r="X60" i="1"/>
  <c r="W60" i="1"/>
  <c r="V60" i="1"/>
  <c r="U60" i="1"/>
  <c r="T59" i="1"/>
  <c r="W59" i="1" s="1"/>
  <c r="S59" i="1"/>
  <c r="V59" i="1" s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Y56" i="1"/>
  <c r="X56" i="1"/>
  <c r="U56" i="1"/>
  <c r="U55" i="1"/>
  <c r="T55" i="1"/>
  <c r="S55" i="1"/>
  <c r="V55" i="1" s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W55" i="1" s="1"/>
  <c r="C55" i="1"/>
  <c r="X55" i="1" s="1"/>
  <c r="Y54" i="1"/>
  <c r="X54" i="1"/>
  <c r="W54" i="1"/>
  <c r="V54" i="1"/>
  <c r="U54" i="1"/>
  <c r="Y53" i="1"/>
  <c r="X53" i="1"/>
  <c r="W53" i="1"/>
  <c r="V53" i="1"/>
  <c r="U53" i="1"/>
  <c r="Y52" i="1"/>
  <c r="X52" i="1"/>
  <c r="W52" i="1"/>
  <c r="V52" i="1"/>
  <c r="U52" i="1"/>
  <c r="Y51" i="1"/>
  <c r="X51" i="1"/>
  <c r="W51" i="1"/>
  <c r="V51" i="1"/>
  <c r="U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W50" i="1" s="1"/>
  <c r="C50" i="1"/>
  <c r="C49" i="1" s="1"/>
  <c r="Y45" i="1"/>
  <c r="X45" i="1"/>
  <c r="W45" i="1"/>
  <c r="V45" i="1"/>
  <c r="U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Y44" i="1"/>
  <c r="X44" i="1"/>
  <c r="W44" i="1"/>
  <c r="V44" i="1"/>
  <c r="U44" i="1"/>
  <c r="Y43" i="1"/>
  <c r="X43" i="1"/>
  <c r="W43" i="1"/>
  <c r="V43" i="1"/>
  <c r="U43" i="1"/>
  <c r="Y42" i="1"/>
  <c r="X42" i="1"/>
  <c r="W42" i="1"/>
  <c r="V42" i="1"/>
  <c r="U42" i="1"/>
  <c r="Y41" i="1"/>
  <c r="X41" i="1"/>
  <c r="W41" i="1"/>
  <c r="V41" i="1"/>
  <c r="U41" i="1"/>
  <c r="T40" i="1"/>
  <c r="S40" i="1"/>
  <c r="R40" i="1"/>
  <c r="Q40" i="1"/>
  <c r="P40" i="1"/>
  <c r="P27" i="1" s="1"/>
  <c r="O40" i="1"/>
  <c r="N40" i="1"/>
  <c r="N27" i="1" s="1"/>
  <c r="M40" i="1"/>
  <c r="L40" i="1"/>
  <c r="K40" i="1"/>
  <c r="J40" i="1"/>
  <c r="J27" i="1" s="1"/>
  <c r="I40" i="1"/>
  <c r="H40" i="1"/>
  <c r="G40" i="1"/>
  <c r="F40" i="1"/>
  <c r="E40" i="1"/>
  <c r="D40" i="1"/>
  <c r="C40" i="1"/>
  <c r="Y39" i="1"/>
  <c r="X39" i="1"/>
  <c r="W39" i="1"/>
  <c r="V39" i="1"/>
  <c r="U39" i="1"/>
  <c r="Y38" i="1"/>
  <c r="X38" i="1"/>
  <c r="W38" i="1"/>
  <c r="V38" i="1"/>
  <c r="U38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Y36" i="1"/>
  <c r="X36" i="1"/>
  <c r="W36" i="1"/>
  <c r="V36" i="1"/>
  <c r="U36" i="1"/>
  <c r="T35" i="1"/>
  <c r="S35" i="1"/>
  <c r="V35" i="1" s="1"/>
  <c r="R35" i="1"/>
  <c r="Q35" i="1"/>
  <c r="Q27" i="1" s="1"/>
  <c r="P35" i="1"/>
  <c r="O35" i="1"/>
  <c r="N35" i="1"/>
  <c r="M35" i="1"/>
  <c r="L35" i="1"/>
  <c r="K35" i="1"/>
  <c r="J35" i="1"/>
  <c r="I35" i="1"/>
  <c r="H35" i="1"/>
  <c r="H27" i="1" s="1"/>
  <c r="G35" i="1"/>
  <c r="G27" i="1" s="1"/>
  <c r="F35" i="1"/>
  <c r="E35" i="1"/>
  <c r="E27" i="1" s="1"/>
  <c r="D35" i="1"/>
  <c r="C35" i="1"/>
  <c r="Y34" i="1"/>
  <c r="X34" i="1"/>
  <c r="W34" i="1"/>
  <c r="V34" i="1"/>
  <c r="U34" i="1"/>
  <c r="Y33" i="1"/>
  <c r="X33" i="1"/>
  <c r="W33" i="1"/>
  <c r="V33" i="1"/>
  <c r="U33" i="1"/>
  <c r="X32" i="1"/>
  <c r="W32" i="1"/>
  <c r="V32" i="1"/>
  <c r="U32" i="1"/>
  <c r="Y31" i="1"/>
  <c r="X31" i="1"/>
  <c r="W31" i="1"/>
  <c r="V31" i="1"/>
  <c r="U31" i="1"/>
  <c r="Y30" i="1"/>
  <c r="X30" i="1"/>
  <c r="W30" i="1"/>
  <c r="V30" i="1"/>
  <c r="U30" i="1"/>
  <c r="Y29" i="1"/>
  <c r="X29" i="1"/>
  <c r="W29" i="1"/>
  <c r="V29" i="1"/>
  <c r="U29" i="1"/>
  <c r="M27" i="1"/>
  <c r="K27" i="1"/>
  <c r="C28" i="1"/>
  <c r="Y26" i="1"/>
  <c r="X26" i="1"/>
  <c r="W26" i="1"/>
  <c r="V26" i="1"/>
  <c r="U26" i="1"/>
  <c r="Y25" i="1"/>
  <c r="X25" i="1"/>
  <c r="W25" i="1"/>
  <c r="V25" i="1"/>
  <c r="U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X23" i="1"/>
  <c r="U23" i="1"/>
  <c r="X22" i="1"/>
  <c r="W22" i="1"/>
  <c r="U22" i="1"/>
  <c r="X21" i="1"/>
  <c r="U21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Y19" i="1"/>
  <c r="X19" i="1"/>
  <c r="W19" i="1"/>
  <c r="V19" i="1"/>
  <c r="U19" i="1"/>
  <c r="Y18" i="1"/>
  <c r="X18" i="1"/>
  <c r="U18" i="1"/>
  <c r="Y17" i="1"/>
  <c r="X17" i="1"/>
  <c r="U17" i="1"/>
  <c r="Y16" i="1"/>
  <c r="X16" i="1"/>
  <c r="W16" i="1"/>
  <c r="V16" i="1"/>
  <c r="U16" i="1"/>
  <c r="T15" i="1"/>
  <c r="S15" i="1"/>
  <c r="R15" i="1"/>
  <c r="Q15" i="1"/>
  <c r="P15" i="1"/>
  <c r="O15" i="1"/>
  <c r="N15" i="1"/>
  <c r="M15" i="1"/>
  <c r="M10" i="1" s="1"/>
  <c r="L15" i="1"/>
  <c r="K15" i="1"/>
  <c r="J15" i="1"/>
  <c r="I15" i="1"/>
  <c r="H15" i="1"/>
  <c r="G15" i="1"/>
  <c r="F15" i="1"/>
  <c r="E15" i="1"/>
  <c r="D15" i="1"/>
  <c r="C15" i="1"/>
  <c r="Y14" i="1"/>
  <c r="X14" i="1"/>
  <c r="W14" i="1"/>
  <c r="V14" i="1"/>
  <c r="U14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G10" i="1" s="1"/>
  <c r="F13" i="1"/>
  <c r="E13" i="1"/>
  <c r="D13" i="1"/>
  <c r="C13" i="1"/>
  <c r="Y12" i="1"/>
  <c r="X12" i="1"/>
  <c r="W12" i="1"/>
  <c r="V12" i="1"/>
  <c r="U12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V50" i="1" l="1"/>
  <c r="S49" i="1"/>
  <c r="J10" i="1"/>
  <c r="Q10" i="1"/>
  <c r="Q9" i="1" s="1"/>
  <c r="Q8" i="1" s="1"/>
  <c r="L10" i="1"/>
  <c r="I10" i="1"/>
  <c r="P10" i="1"/>
  <c r="P9" i="1" s="1"/>
  <c r="P8" i="1" s="1"/>
  <c r="K10" i="1"/>
  <c r="K9" i="1" s="1"/>
  <c r="K8" i="1" s="1"/>
  <c r="R10" i="1"/>
  <c r="U13" i="1"/>
  <c r="E10" i="1"/>
  <c r="E9" i="1" s="1"/>
  <c r="E8" i="1" s="1"/>
  <c r="F10" i="1"/>
  <c r="O10" i="1"/>
  <c r="H10" i="1"/>
  <c r="N10" i="1"/>
  <c r="X11" i="1"/>
  <c r="W40" i="1"/>
  <c r="D27" i="1"/>
  <c r="V24" i="1"/>
  <c r="V13" i="1"/>
  <c r="U28" i="1"/>
  <c r="S27" i="1"/>
  <c r="U20" i="1"/>
  <c r="W37" i="1"/>
  <c r="U37" i="1"/>
  <c r="T27" i="1"/>
  <c r="Y13" i="1"/>
  <c r="C27" i="1"/>
  <c r="L27" i="1"/>
  <c r="L9" i="1" s="1"/>
  <c r="M9" i="1"/>
  <c r="M8" i="1" s="1"/>
  <c r="F27" i="1"/>
  <c r="R27" i="1"/>
  <c r="I27" i="1"/>
  <c r="O27" i="1"/>
  <c r="J9" i="1"/>
  <c r="J8" i="1" s="1"/>
  <c r="X61" i="1"/>
  <c r="Y59" i="1"/>
  <c r="U59" i="1"/>
  <c r="Y50" i="1"/>
  <c r="U50" i="1"/>
  <c r="X40" i="1"/>
  <c r="X35" i="1"/>
  <c r="W35" i="1"/>
  <c r="V28" i="1"/>
  <c r="W28" i="1"/>
  <c r="Y28" i="1"/>
  <c r="X24" i="1"/>
  <c r="W24" i="1"/>
  <c r="W20" i="1"/>
  <c r="X15" i="1"/>
  <c r="W15" i="1"/>
  <c r="D10" i="1"/>
  <c r="W13" i="1"/>
  <c r="U11" i="1"/>
  <c r="S10" i="1"/>
  <c r="W11" i="1"/>
  <c r="X59" i="1"/>
  <c r="Y55" i="1"/>
  <c r="Y37" i="1"/>
  <c r="Y35" i="1"/>
  <c r="Y24" i="1"/>
  <c r="Y20" i="1"/>
  <c r="X13" i="1"/>
  <c r="Y11" i="1"/>
  <c r="C10" i="1"/>
  <c r="C9" i="1" s="1"/>
  <c r="C8" i="1" s="1"/>
  <c r="H9" i="1"/>
  <c r="H8" i="1" s="1"/>
  <c r="N9" i="1"/>
  <c r="N8" i="1" s="1"/>
  <c r="G9" i="1"/>
  <c r="G8" i="1" s="1"/>
  <c r="T10" i="1"/>
  <c r="Y15" i="1"/>
  <c r="V20" i="1"/>
  <c r="X28" i="1"/>
  <c r="V37" i="1"/>
  <c r="Y40" i="1"/>
  <c r="X50" i="1"/>
  <c r="Y61" i="1"/>
  <c r="V11" i="1"/>
  <c r="U24" i="1"/>
  <c r="U35" i="1"/>
  <c r="U15" i="1"/>
  <c r="X20" i="1"/>
  <c r="X37" i="1"/>
  <c r="U40" i="1"/>
  <c r="U61" i="1"/>
  <c r="V15" i="1"/>
  <c r="V40" i="1"/>
  <c r="V61" i="1"/>
  <c r="O9" i="1" l="1"/>
  <c r="O8" i="1" s="1"/>
  <c r="I9" i="1"/>
  <c r="I8" i="1" s="1"/>
  <c r="R9" i="1"/>
  <c r="R8" i="1" s="1"/>
  <c r="F9" i="1"/>
  <c r="T9" i="1"/>
  <c r="X9" i="1" s="1"/>
  <c r="L8" i="1"/>
  <c r="F8" i="1"/>
  <c r="D9" i="1"/>
  <c r="S9" i="1"/>
  <c r="S8" i="1" s="1"/>
  <c r="U49" i="1"/>
  <c r="Y49" i="1"/>
  <c r="X49" i="1"/>
  <c r="W49" i="1"/>
  <c r="V49" i="1"/>
  <c r="X10" i="1"/>
  <c r="W10" i="1"/>
  <c r="V10" i="1"/>
  <c r="U10" i="1"/>
  <c r="Y10" i="1"/>
  <c r="U27" i="1"/>
  <c r="Y27" i="1"/>
  <c r="X27" i="1"/>
  <c r="W27" i="1"/>
  <c r="V27" i="1"/>
  <c r="D8" i="1" l="1"/>
  <c r="W9" i="1"/>
  <c r="V9" i="1"/>
  <c r="U9" i="1"/>
  <c r="T8" i="1"/>
  <c r="U8" i="1" s="1"/>
  <c r="Y9" i="1"/>
  <c r="V8" i="1" l="1"/>
  <c r="X8" i="1"/>
  <c r="Y8" i="1"/>
  <c r="W8" i="1"/>
</calcChain>
</file>

<file path=xl/sharedStrings.xml><?xml version="1.0" encoding="utf-8"?>
<sst xmlns="http://schemas.openxmlformats.org/spreadsheetml/2006/main" count="138" uniqueCount="135">
  <si>
    <t xml:space="preserve">СВЕДЕНИЯ </t>
  </si>
  <si>
    <t>Наименование показателя</t>
  </si>
  <si>
    <t>Код дохода по бюджетной классификации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</si>
  <si>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</si>
  <si>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</si>
  <si>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</si>
  <si>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</si>
  <si>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</si>
  <si>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</si>
  <si>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</si>
  <si>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</si>
  <si>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</si>
  <si>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</si>
  <si>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</si>
  <si>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</si>
  <si>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</si>
  <si>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</si>
  <si>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</si>
  <si>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</si>
  <si>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</si>
  <si>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</si>
  <si>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</si>
  <si>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</si>
  <si>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</si>
  <si>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</si>
  <si>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</si>
  <si>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</si>
  <si>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</si>
  <si>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</si>
  <si>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</si>
  <si>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</si>
  <si>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</si>
  <si>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</si>
  <si>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</si>
  <si>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</si>
  <si>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</si>
  <si>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</si>
  <si>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</si>
  <si>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</si>
  <si>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</si>
  <si>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</si>
  <si>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</si>
  <si>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</si>
  <si>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</si>
  <si>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</si>
  <si>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</si>
  <si>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Земельный налог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</si>
  <si>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</si>
  <si>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</si>
  <si>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</si>
  <si>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</si>
  <si>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</si>
  <si>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</si>
  <si>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</si>
  <si>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</si>
  <si>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</si>
  <si>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</si>
  <si>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</si>
  <si>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</si>
  <si>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</si>
  <si>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</si>
  <si>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</si>
  <si>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</si>
  <si>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</si>
  <si>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</si>
  <si>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</si>
  <si>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</si>
  <si>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</si>
  <si>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</si>
  <si>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</si>
  <si>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</si>
  <si>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</si>
  <si>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</si>
  <si>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</si>
  <si>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</si>
  <si>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</si>
  <si>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</si>
  <si>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</si>
  <si>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</si>
  <si>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</si>
  <si>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Доходы от приватизации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</si>
  <si>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</si>
  <si>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</si>
  <si>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</si>
  <si>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</si>
  <si>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</si>
  <si>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</si>
  <si>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</si>
  <si>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</si>
  <si>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</si>
  <si>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</si>
  <si>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</si>
  <si>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</si>
  <si>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</si>
  <si>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</si>
  <si>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</si>
  <si>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</si>
  <si>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</si>
  <si>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</si>
  <si>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</si>
  <si>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 xml:space="preserve"> и в сравнении с аналогичным периодом 2023 года</t>
  </si>
  <si>
    <t>Уточненный план на 2024 год</t>
  </si>
  <si>
    <t>000 1 06 04000 02 0000 110</t>
  </si>
  <si>
    <t>000 1 06 06000 00 0000 110</t>
  </si>
  <si>
    <t>000 1 11 05300 00 0000 120</t>
  </si>
  <si>
    <t>000 1 11 05400 00 0000 120</t>
  </si>
  <si>
    <t>Доходы от оказания платных услуг и компенсации затрат государства</t>
  </si>
  <si>
    <t>000 1 13 00000 00 0000 000</t>
  </si>
  <si>
    <t>000 1 14 00000 00 0000 000</t>
  </si>
  <si>
    <t>000 1 16 00000 00 0000 000</t>
  </si>
  <si>
    <t>000 1 14 06300 00 0000 430</t>
  </si>
  <si>
    <t>000 1 14 13000 00 0000 000</t>
  </si>
  <si>
    <t>000 1 17 00 000 00 0000 000</t>
  </si>
  <si>
    <t>Невыясненные поступления</t>
  </si>
  <si>
    <t>000 1 17 01 000 00 0000 180</t>
  </si>
  <si>
    <t>Прочие неналоговые доходы</t>
  </si>
  <si>
    <t>000 2 07 05000 05 0000 150</t>
  </si>
  <si>
    <t>000 2 03 05000 05 0000 150</t>
  </si>
  <si>
    <t>000 2 02 10000 00 0000 150</t>
  </si>
  <si>
    <t>000 2 02 20000 00 0000 150</t>
  </si>
  <si>
    <t>000 2 02 30000 00 0000 150</t>
  </si>
  <si>
    <t>000 2 02 40000 00 0000 150</t>
  </si>
  <si>
    <t>Инициативные платежи</t>
  </si>
  <si>
    <t>000 1 17 15 000 00 0000 150</t>
  </si>
  <si>
    <t>об исполнении бюджета Белоярского района по доходам в разрезе видов доходов в сравнении с запланированными значениями на 9 месяцев 2024 года</t>
  </si>
  <si>
    <t>Исполнение за 9 месяцев 2023 года</t>
  </si>
  <si>
    <t>План на 9 месяцев 2024 года</t>
  </si>
  <si>
    <t>Исполнение за 9 месяцев 2024 года</t>
  </si>
  <si>
    <t>Отклонение фактического исполнения за 9 месяцев 2024 года от плана на 9 месяцев 2024 года</t>
  </si>
  <si>
    <t>Процент исполнения  9 месяцев 2024 года к годовому плану на 2024 год, в %</t>
  </si>
  <si>
    <t>Отклонение фактического исполнения за 9 месяцев 2024 года от аналогичного периода 2023 года</t>
  </si>
  <si>
    <t xml:space="preserve">БЕЗВОЗМЕЗДНЫЕ ПОСТУПЛЕНИЯ ОТ НЕГОСУДАРСТВЕННЫХ ОРГАНИЗАЦИЙ
</t>
  </si>
  <si>
    <t>000 2 04 00000 00 0000 000</t>
  </si>
  <si>
    <t xml:space="preserve">Безвозмездные поступления от негосударственных организаций в бюджеты муниципальных районов
</t>
  </si>
  <si>
    <t>000 2 04 05000 05 0000 150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</si>
</sst>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&quot;###,##0.00"/>
    <numFmt numFmtId="165" formatCode="#,###.00"/>
    <numFmt numFmtId="166" formatCode="#\ ##0.00"/>
  </numFmts>
  <fonts count="18" x14ac:knownFonts="1">
    <font>
      <sz val="11"/>
      <color rgb="FF000000"/>
      <name val="Calibri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Arial"/>
      <family val="2"/>
      <charset val="204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7" fillId="0" borderId="0"/>
  </cellStyleXfs>
  <cellXfs count="87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 readingOrder="1"/>
    </xf>
    <xf numFmtId="0" fontId="7" fillId="2" borderId="2" xfId="1" applyFont="1" applyFill="1" applyBorder="1" applyAlignment="1">
      <alignment horizontal="center" vertical="center" wrapText="1" readingOrder="1"/>
    </xf>
    <xf numFmtId="4" fontId="7" fillId="2" borderId="2" xfId="1" applyNumberFormat="1" applyFont="1" applyFill="1" applyBorder="1" applyAlignment="1">
      <alignment horizontal="center" vertical="center" wrapText="1" readingOrder="1"/>
    </xf>
    <xf numFmtId="0" fontId="8" fillId="2" borderId="2" xfId="1" applyFont="1" applyFill="1" applyBorder="1" applyAlignment="1">
      <alignment horizontal="left" vertical="top" wrapText="1" readingOrder="1"/>
    </xf>
    <xf numFmtId="0" fontId="8" fillId="2" borderId="2" xfId="1" applyFont="1" applyFill="1" applyBorder="1" applyAlignment="1">
      <alignment horizontal="center" vertical="center" wrapText="1" readingOrder="1"/>
    </xf>
    <xf numFmtId="4" fontId="8" fillId="2" borderId="2" xfId="1" applyNumberFormat="1" applyFont="1" applyFill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left" vertical="top" wrapText="1" readingOrder="1"/>
    </xf>
    <xf numFmtId="0" fontId="7" fillId="0" borderId="2" xfId="1" applyFont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0" fontId="9" fillId="0" borderId="2" xfId="1" applyFont="1" applyBorder="1" applyAlignment="1">
      <alignment horizontal="left" vertical="top" wrapText="1" readingOrder="1"/>
    </xf>
    <xf numFmtId="0" fontId="9" fillId="0" borderId="2" xfId="1" applyFont="1" applyBorder="1" applyAlignment="1">
      <alignment horizontal="center" vertical="center" wrapText="1" readingOrder="1"/>
    </xf>
    <xf numFmtId="164" fontId="10" fillId="0" borderId="2" xfId="0" applyNumberFormat="1" applyFont="1" applyFill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 readingOrder="1"/>
    </xf>
    <xf numFmtId="0" fontId="8" fillId="3" borderId="2" xfId="1" applyFont="1" applyFill="1" applyBorder="1" applyAlignment="1">
      <alignment horizontal="left" vertical="top" wrapText="1" readingOrder="1"/>
    </xf>
    <xf numFmtId="0" fontId="8" fillId="3" borderId="2" xfId="1" applyFont="1" applyFill="1" applyBorder="1" applyAlignment="1">
      <alignment horizontal="center" vertical="center" wrapText="1" readingOrder="1"/>
    </xf>
    <xf numFmtId="4" fontId="8" fillId="3" borderId="2" xfId="1" applyNumberFormat="1" applyFont="1" applyFill="1" applyBorder="1" applyAlignment="1">
      <alignment horizontal="center" vertical="center" wrapText="1" readingOrder="1"/>
    </xf>
    <xf numFmtId="0" fontId="7" fillId="4" borderId="2" xfId="1" applyFont="1" applyFill="1" applyBorder="1" applyAlignment="1">
      <alignment horizontal="left" vertical="top" wrapText="1" readingOrder="1"/>
    </xf>
    <xf numFmtId="165" fontId="7" fillId="0" borderId="2" xfId="1" applyNumberFormat="1" applyFont="1" applyBorder="1" applyAlignment="1">
      <alignment horizontal="center" vertical="center" wrapText="1" readingOrder="1"/>
    </xf>
    <xf numFmtId="0" fontId="11" fillId="5" borderId="2" xfId="0" applyFont="1" applyFill="1" applyBorder="1" applyAlignment="1" applyProtection="1">
      <alignment horizontal="left" vertical="top" wrapText="1"/>
      <protection locked="0"/>
    </xf>
    <xf numFmtId="49" fontId="11" fillId="5" borderId="2" xfId="0" applyNumberFormat="1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 applyProtection="1">
      <alignment horizontal="left" vertical="top" wrapText="1"/>
      <protection locked="0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 readingOrder="1"/>
    </xf>
    <xf numFmtId="4" fontId="7" fillId="4" borderId="2" xfId="1" applyNumberFormat="1" applyFont="1" applyFill="1" applyBorder="1" applyAlignment="1">
      <alignment horizontal="center" vertical="center" wrapText="1" readingOrder="1"/>
    </xf>
    <xf numFmtId="0" fontId="12" fillId="0" borderId="2" xfId="1" applyFont="1" applyBorder="1" applyAlignment="1">
      <alignment horizontal="left" vertical="top" wrapText="1" readingOrder="1"/>
    </xf>
    <xf numFmtId="0" fontId="12" fillId="0" borderId="2" xfId="1" applyFont="1" applyBorder="1" applyAlignment="1">
      <alignment horizontal="center" vertical="center" wrapText="1" readingOrder="1"/>
    </xf>
    <xf numFmtId="4" fontId="12" fillId="0" borderId="2" xfId="1" applyNumberFormat="1" applyFont="1" applyBorder="1" applyAlignment="1">
      <alignment horizontal="center" vertical="center" wrapText="1" readingOrder="1"/>
    </xf>
    <xf numFmtId="0" fontId="13" fillId="3" borderId="2" xfId="0" applyFont="1" applyFill="1" applyBorder="1" applyAlignment="1" applyProtection="1">
      <alignment horizontal="left" vertical="top" wrapText="1"/>
      <protection locked="0"/>
    </xf>
    <xf numFmtId="49" fontId="13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166" fontId="6" fillId="0" borderId="0" xfId="0" applyNumberFormat="1" applyFont="1" applyBorder="1"/>
    <xf numFmtId="4" fontId="13" fillId="2" borderId="2" xfId="0" applyNumberFormat="1" applyFont="1" applyFill="1" applyBorder="1" applyAlignment="1">
      <alignment horizontal="center" vertical="center" readingOrder="1"/>
    </xf>
    <xf numFmtId="4" fontId="7" fillId="6" borderId="2" xfId="1" applyNumberFormat="1" applyFont="1" applyFill="1" applyBorder="1" applyAlignment="1">
      <alignment horizontal="center" vertical="center" wrapText="1" readingOrder="1"/>
    </xf>
    <xf numFmtId="4" fontId="13" fillId="6" borderId="2" xfId="0" applyNumberFormat="1" applyFont="1" applyFill="1" applyBorder="1" applyAlignment="1">
      <alignment horizontal="center" vertical="center" readingOrder="1"/>
    </xf>
    <xf numFmtId="4" fontId="12" fillId="6" borderId="2" xfId="1" applyNumberFormat="1" applyFont="1" applyFill="1" applyBorder="1" applyAlignment="1">
      <alignment horizontal="center" vertical="center" wrapText="1" readingOrder="1"/>
    </xf>
    <xf numFmtId="4" fontId="14" fillId="6" borderId="2" xfId="0" applyNumberFormat="1" applyFont="1" applyFill="1" applyBorder="1" applyAlignment="1">
      <alignment horizontal="center" vertical="center" readingOrder="1"/>
    </xf>
    <xf numFmtId="4" fontId="12" fillId="4" borderId="2" xfId="1" applyNumberFormat="1" applyFont="1" applyFill="1" applyBorder="1" applyAlignment="1">
      <alignment horizontal="center" vertical="center" wrapText="1" readingOrder="1"/>
    </xf>
    <xf numFmtId="0" fontId="16" fillId="0" borderId="0" xfId="0" applyFont="1" applyBorder="1"/>
    <xf numFmtId="0" fontId="14" fillId="5" borderId="2" xfId="0" applyFont="1" applyFill="1" applyBorder="1" applyAlignment="1" applyProtection="1">
      <alignment horizontal="left" vertical="top" wrapText="1"/>
      <protection locked="0"/>
    </xf>
    <xf numFmtId="49" fontId="14" fillId="5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 applyProtection="1">
      <alignment horizontal="left" vertical="top" wrapText="1"/>
      <protection locked="0"/>
    </xf>
    <xf numFmtId="49" fontId="13" fillId="5" borderId="2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0" fontId="5" fillId="4" borderId="0" xfId="0" applyFont="1" applyFill="1"/>
    <xf numFmtId="0" fontId="17" fillId="0" borderId="0" xfId="0" applyFont="1"/>
    <xf numFmtId="4" fontId="14" fillId="2" borderId="2" xfId="0" applyNumberFormat="1" applyFont="1" applyFill="1" applyBorder="1" applyAlignment="1">
      <alignment horizontal="center" vertical="center" readingOrder="1"/>
    </xf>
    <xf numFmtId="0" fontId="14" fillId="0" borderId="2" xfId="0" applyFont="1" applyFill="1" applyBorder="1" applyAlignment="1" applyProtection="1">
      <alignment horizontal="left" vertical="top" wrapText="1"/>
      <protection locked="0"/>
    </xf>
    <xf numFmtId="49" fontId="14" fillId="0" borderId="2" xfId="0" applyNumberFormat="1" applyFont="1" applyFill="1" applyBorder="1" applyAlignment="1">
      <alignment horizontal="center" vertical="center"/>
    </xf>
    <xf numFmtId="4" fontId="12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17" fillId="0" borderId="0" xfId="0" applyFont="1" applyFill="1"/>
    <xf numFmtId="0" fontId="6" fillId="7" borderId="2" xfId="0" applyFont="1" applyFill="1" applyBorder="1"/>
    <xf numFmtId="0" fontId="7" fillId="7" borderId="2" xfId="0" applyFont="1" applyFill="1" applyBorder="1" applyAlignment="1">
      <alignment horizontal="center" vertical="center" wrapText="1"/>
    </xf>
    <xf numFmtId="0" fontId="7" fillId="7" borderId="2" xfId="1" applyFont="1" applyFill="1" applyBorder="1" applyAlignment="1">
      <alignment horizontal="center" vertical="center" wrapText="1" readingOrder="1"/>
    </xf>
    <xf numFmtId="0" fontId="7" fillId="0" borderId="0" xfId="1" applyFont="1" applyAlignment="1">
      <alignment horizontal="center" vertical="center" wrapText="1" shrinkToFit="1" readingOrder="1"/>
    </xf>
    <xf numFmtId="0" fontId="7" fillId="0" borderId="0" xfId="1" applyFont="1" applyAlignment="1">
      <alignment horizontal="center" vertical="center" wrapText="1" readingOrder="1"/>
    </xf>
    <xf numFmtId="0" fontId="15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readingOrder="1"/>
    </xf>
    <xf numFmtId="0" fontId="7" fillId="0" borderId="3" xfId="1" applyFont="1" applyFill="1" applyBorder="1" applyAlignment="1">
      <alignment horizontal="center" vertical="center" wrapText="1" readingOrder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 readingOrder="1"/>
    </xf>
    <xf numFmtId="0" fontId="7" fillId="4" borderId="3" xfId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7"/>
  <sheetViews>
    <sheetView showGridLines="0" tabSelected="1" view="pageBreakPreview" topLeftCell="A13" zoomScale="90" zoomScaleNormal="77" workbookViewId="0">
      <selection activeCell="X5" sqref="X5:Y5"/>
    </sheetView>
  </sheetViews>
  <sheetFormatPr defaultColWidth="9.140625" defaultRowHeight="15" x14ac:dyDescent="0.25"/>
  <cols>
    <col min="1" max="1" width="38" style="7" customWidth="1"/>
    <col min="2" max="2" width="29.28515625" style="7" customWidth="1"/>
    <col min="3" max="3" width="20.28515625" style="7" customWidth="1"/>
    <col min="4" max="4" width="17.7109375" style="7" customWidth="1"/>
    <col min="5" max="5" width="14.42578125" style="7" hidden="1" customWidth="1"/>
    <col min="6" max="6" width="14.5703125" style="7" hidden="1" customWidth="1"/>
    <col min="7" max="7" width="15" style="7" hidden="1" customWidth="1"/>
    <col min="8" max="8" width="16.7109375" style="7" hidden="1" customWidth="1"/>
    <col min="9" max="9" width="4" style="7" hidden="1" customWidth="1"/>
    <col min="10" max="10" width="18.42578125" style="7" hidden="1" customWidth="1"/>
    <col min="11" max="11" width="16.5703125" style="7" hidden="1" customWidth="1"/>
    <col min="12" max="12" width="14.42578125" style="7" hidden="1" customWidth="1"/>
    <col min="13" max="13" width="14.140625" style="7" hidden="1" customWidth="1"/>
    <col min="14" max="14" width="13.5703125" style="7" hidden="1" customWidth="1"/>
    <col min="15" max="15" width="16" style="7" hidden="1" customWidth="1"/>
    <col min="16" max="16" width="15.85546875" style="7" hidden="1" customWidth="1"/>
    <col min="17" max="17" width="12.7109375" style="7" hidden="1" customWidth="1"/>
    <col min="18" max="18" width="12.42578125" style="7" hidden="1" customWidth="1"/>
    <col min="19" max="20" width="18.140625" style="7" customWidth="1"/>
    <col min="21" max="21" width="20" style="7" customWidth="1"/>
    <col min="22" max="22" width="11.85546875" style="7" customWidth="1"/>
    <col min="23" max="23" width="14.42578125" style="7" customWidth="1"/>
    <col min="24" max="24" width="19.140625" style="7" customWidth="1"/>
    <col min="25" max="25" width="14.5703125" style="7" customWidth="1"/>
    <col min="26" max="64" width="9.140625" style="7" customWidth="1"/>
  </cols>
  <sheetData>
    <row r="1" spans="1:64" ht="17.4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</row>
    <row r="2" spans="1:64" ht="14.1" customHeight="1" x14ac:dyDescent="0.25">
      <c r="A2" s="70" t="s">
        <v>124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64" ht="18" customHeight="1" x14ac:dyDescent="0.25">
      <c r="A3" s="71" t="s">
        <v>100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64" ht="15.75" customHeight="1" x14ac:dyDescent="0.25">
      <c r="U4" s="72"/>
      <c r="V4" s="72"/>
    </row>
    <row r="5" spans="1:64" ht="69" customHeight="1" x14ac:dyDescent="0.25">
      <c r="A5" s="75" t="s">
        <v>1</v>
      </c>
      <c r="B5" s="75" t="s">
        <v>2</v>
      </c>
      <c r="C5" s="85" t="s">
        <v>125</v>
      </c>
      <c r="D5" s="77" t="s">
        <v>101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79" t="s">
        <v>126</v>
      </c>
      <c r="T5" s="81" t="s">
        <v>127</v>
      </c>
      <c r="U5" s="73" t="s">
        <v>128</v>
      </c>
      <c r="V5" s="74"/>
      <c r="W5" s="83" t="s">
        <v>129</v>
      </c>
      <c r="X5" s="73" t="s">
        <v>130</v>
      </c>
      <c r="Y5" s="74"/>
    </row>
    <row r="6" spans="1:64" ht="59.1" customHeight="1" x14ac:dyDescent="0.25">
      <c r="A6" s="76"/>
      <c r="B6" s="76"/>
      <c r="C6" s="86"/>
      <c r="D6" s="78"/>
      <c r="E6" s="68" t="s">
        <v>3</v>
      </c>
      <c r="F6" s="68" t="s">
        <v>4</v>
      </c>
      <c r="G6" s="68" t="s">
        <v>5</v>
      </c>
      <c r="H6" s="68" t="s">
        <v>6</v>
      </c>
      <c r="I6" s="69" t="s">
        <v>7</v>
      </c>
      <c r="J6" s="69" t="s">
        <v>2</v>
      </c>
      <c r="K6" s="69" t="s">
        <v>8</v>
      </c>
      <c r="L6" s="69" t="s">
        <v>9</v>
      </c>
      <c r="M6" s="69" t="s">
        <v>10</v>
      </c>
      <c r="N6" s="69" t="s">
        <v>11</v>
      </c>
      <c r="O6" s="69" t="s">
        <v>12</v>
      </c>
      <c r="P6" s="69" t="s">
        <v>13</v>
      </c>
      <c r="Q6" s="69" t="s">
        <v>14</v>
      </c>
      <c r="R6" s="69" t="s">
        <v>15</v>
      </c>
      <c r="S6" s="80"/>
      <c r="T6" s="82"/>
      <c r="U6" s="18" t="s">
        <v>16</v>
      </c>
      <c r="V6" s="8" t="s">
        <v>17</v>
      </c>
      <c r="W6" s="84"/>
      <c r="X6" s="18" t="s">
        <v>16</v>
      </c>
      <c r="Y6" s="8" t="s">
        <v>17</v>
      </c>
    </row>
    <row r="7" spans="1:64" ht="15" customHeight="1" x14ac:dyDescent="0.25">
      <c r="A7" s="9">
        <v>1</v>
      </c>
      <c r="B7" s="9">
        <v>2</v>
      </c>
      <c r="C7" s="9">
        <v>3</v>
      </c>
      <c r="D7" s="10">
        <v>4</v>
      </c>
      <c r="E7" s="8"/>
      <c r="F7" s="8"/>
      <c r="G7" s="8"/>
      <c r="H7" s="8"/>
      <c r="I7" s="18"/>
      <c r="J7" s="18"/>
      <c r="K7" s="18"/>
      <c r="L7" s="18"/>
      <c r="M7" s="18"/>
      <c r="N7" s="18"/>
      <c r="O7" s="18"/>
      <c r="P7" s="18"/>
      <c r="Q7" s="18"/>
      <c r="R7" s="18"/>
      <c r="S7" s="10">
        <v>5</v>
      </c>
      <c r="T7" s="9">
        <v>6</v>
      </c>
      <c r="U7" s="18">
        <v>7</v>
      </c>
      <c r="V7" s="8">
        <v>8</v>
      </c>
      <c r="W7" s="8">
        <v>9</v>
      </c>
      <c r="X7" s="18">
        <v>10</v>
      </c>
      <c r="Y7" s="8">
        <v>11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s="1" customFormat="1" ht="22.5" customHeight="1" x14ac:dyDescent="0.2">
      <c r="A8" s="11" t="s">
        <v>18</v>
      </c>
      <c r="B8" s="12" t="s">
        <v>19</v>
      </c>
      <c r="C8" s="13">
        <f>C9+C49</f>
        <v>3305773414.3399992</v>
      </c>
      <c r="D8" s="13">
        <f t="shared" ref="D8:T8" si="0">D9+D49</f>
        <v>5192250963.0999994</v>
      </c>
      <c r="E8" s="13" t="e">
        <f t="shared" si="0"/>
        <v>#REF!</v>
      </c>
      <c r="F8" s="13" t="e">
        <f t="shared" si="0"/>
        <v>#REF!</v>
      </c>
      <c r="G8" s="13" t="e">
        <f t="shared" si="0"/>
        <v>#REF!</v>
      </c>
      <c r="H8" s="13" t="e">
        <f t="shared" si="0"/>
        <v>#REF!</v>
      </c>
      <c r="I8" s="13" t="e">
        <f t="shared" si="0"/>
        <v>#REF!</v>
      </c>
      <c r="J8" s="13" t="e">
        <f t="shared" si="0"/>
        <v>#REF!</v>
      </c>
      <c r="K8" s="13" t="e">
        <f t="shared" si="0"/>
        <v>#REF!</v>
      </c>
      <c r="L8" s="13" t="e">
        <f t="shared" si="0"/>
        <v>#REF!</v>
      </c>
      <c r="M8" s="13" t="e">
        <f t="shared" si="0"/>
        <v>#REF!</v>
      </c>
      <c r="N8" s="13" t="e">
        <f t="shared" si="0"/>
        <v>#REF!</v>
      </c>
      <c r="O8" s="13" t="e">
        <f t="shared" si="0"/>
        <v>#REF!</v>
      </c>
      <c r="P8" s="13" t="e">
        <f t="shared" si="0"/>
        <v>#REF!</v>
      </c>
      <c r="Q8" s="13" t="e">
        <f t="shared" si="0"/>
        <v>#REF!</v>
      </c>
      <c r="R8" s="13" t="e">
        <f t="shared" si="0"/>
        <v>#REF!</v>
      </c>
      <c r="S8" s="13">
        <f t="shared" si="0"/>
        <v>4078630608.0999999</v>
      </c>
      <c r="T8" s="13">
        <f t="shared" si="0"/>
        <v>3470215575.9699998</v>
      </c>
      <c r="U8" s="13">
        <f>T8-S8</f>
        <v>-608415032.13000011</v>
      </c>
      <c r="V8" s="47">
        <f>(T8/S8)*100</f>
        <v>85.082860141300571</v>
      </c>
      <c r="W8" s="47">
        <f t="shared" ref="W8:W18" si="1">(T8/D8)*100</f>
        <v>66.834511671949898</v>
      </c>
      <c r="X8" s="13">
        <f>T8-C8</f>
        <v>164442161.63000059</v>
      </c>
      <c r="Y8" s="47">
        <f>(T8/C8)*100</f>
        <v>104.97439300941416</v>
      </c>
    </row>
    <row r="9" spans="1:64" s="2" customFormat="1" ht="36" customHeight="1" x14ac:dyDescent="0.2">
      <c r="A9" s="11" t="s">
        <v>20</v>
      </c>
      <c r="B9" s="12" t="s">
        <v>21</v>
      </c>
      <c r="C9" s="13">
        <f>C10+C27</f>
        <v>744784207.02999997</v>
      </c>
      <c r="D9" s="13">
        <f>D10+D27</f>
        <v>1014355326.64</v>
      </c>
      <c r="E9" s="13" t="e">
        <f t="shared" ref="E9:S9" si="2">E10+E27</f>
        <v>#REF!</v>
      </c>
      <c r="F9" s="13" t="e">
        <f t="shared" si="2"/>
        <v>#REF!</v>
      </c>
      <c r="G9" s="13" t="e">
        <f t="shared" si="2"/>
        <v>#REF!</v>
      </c>
      <c r="H9" s="13" t="e">
        <f t="shared" si="2"/>
        <v>#REF!</v>
      </c>
      <c r="I9" s="13" t="e">
        <f t="shared" si="2"/>
        <v>#REF!</v>
      </c>
      <c r="J9" s="13" t="e">
        <f t="shared" si="2"/>
        <v>#REF!</v>
      </c>
      <c r="K9" s="13" t="e">
        <f t="shared" si="2"/>
        <v>#REF!</v>
      </c>
      <c r="L9" s="13" t="e">
        <f t="shared" si="2"/>
        <v>#REF!</v>
      </c>
      <c r="M9" s="13" t="e">
        <f t="shared" si="2"/>
        <v>#REF!</v>
      </c>
      <c r="N9" s="13" t="e">
        <f t="shared" si="2"/>
        <v>#REF!</v>
      </c>
      <c r="O9" s="13" t="e">
        <f t="shared" si="2"/>
        <v>#REF!</v>
      </c>
      <c r="P9" s="13" t="e">
        <f t="shared" si="2"/>
        <v>#REF!</v>
      </c>
      <c r="Q9" s="13" t="e">
        <f t="shared" si="2"/>
        <v>#REF!</v>
      </c>
      <c r="R9" s="13" t="e">
        <f t="shared" si="2"/>
        <v>#REF!</v>
      </c>
      <c r="S9" s="13">
        <f t="shared" si="2"/>
        <v>786591073.63999999</v>
      </c>
      <c r="T9" s="13">
        <f>T10+T27</f>
        <v>760509247.8499999</v>
      </c>
      <c r="U9" s="13">
        <f t="shared" ref="U9:U31" si="3">T9-S9</f>
        <v>-26081825.790000081</v>
      </c>
      <c r="V9" s="47">
        <f t="shared" ref="V9:V18" si="4">(T9/S9)*100</f>
        <v>96.684195045679218</v>
      </c>
      <c r="W9" s="47">
        <f>(T9/D9)*100</f>
        <v>74.974639347451131</v>
      </c>
      <c r="X9" s="13">
        <f>T9-C9</f>
        <v>15725040.819999933</v>
      </c>
      <c r="Y9" s="47">
        <f t="shared" ref="Y9:Y23" si="5">(T9/C9)*100</f>
        <v>102.11135529883309</v>
      </c>
    </row>
    <row r="10" spans="1:64" s="3" customFormat="1" ht="15" customHeight="1" x14ac:dyDescent="0.2">
      <c r="A10" s="14" t="s">
        <v>22</v>
      </c>
      <c r="B10" s="15"/>
      <c r="C10" s="16">
        <f>C11+C13+C15+C20+C24</f>
        <v>625361759.23000002</v>
      </c>
      <c r="D10" s="16">
        <f t="shared" ref="D10:T10" si="6">D11+D13+D15+D20+D24</f>
        <v>893841516</v>
      </c>
      <c r="E10" s="16">
        <f t="shared" si="6"/>
        <v>0</v>
      </c>
      <c r="F10" s="16">
        <f t="shared" si="6"/>
        <v>0</v>
      </c>
      <c r="G10" s="16">
        <f t="shared" si="6"/>
        <v>0</v>
      </c>
      <c r="H10" s="16">
        <f t="shared" si="6"/>
        <v>0</v>
      </c>
      <c r="I10" s="16">
        <f t="shared" si="6"/>
        <v>0</v>
      </c>
      <c r="J10" s="16">
        <f t="shared" si="6"/>
        <v>0</v>
      </c>
      <c r="K10" s="16">
        <f t="shared" si="6"/>
        <v>0</v>
      </c>
      <c r="L10" s="16">
        <f t="shared" si="6"/>
        <v>0</v>
      </c>
      <c r="M10" s="16">
        <f t="shared" si="6"/>
        <v>0</v>
      </c>
      <c r="N10" s="16">
        <f t="shared" si="6"/>
        <v>0</v>
      </c>
      <c r="O10" s="16">
        <f t="shared" si="6"/>
        <v>0</v>
      </c>
      <c r="P10" s="16">
        <f t="shared" si="6"/>
        <v>0</v>
      </c>
      <c r="Q10" s="16">
        <f t="shared" si="6"/>
        <v>0</v>
      </c>
      <c r="R10" s="16">
        <f t="shared" si="6"/>
        <v>0</v>
      </c>
      <c r="S10" s="16">
        <f t="shared" si="6"/>
        <v>691793930</v>
      </c>
      <c r="T10" s="16">
        <f t="shared" si="6"/>
        <v>672599454.43999994</v>
      </c>
      <c r="U10" s="13">
        <f t="shared" si="3"/>
        <v>-19194475.560000062</v>
      </c>
      <c r="V10" s="47">
        <f t="shared" si="4"/>
        <v>97.225405611754923</v>
      </c>
      <c r="W10" s="47">
        <f t="shared" si="1"/>
        <v>75.248177937619971</v>
      </c>
      <c r="X10" s="13">
        <f t="shared" ref="X10:X31" si="7">T10-C10</f>
        <v>47237695.209999919</v>
      </c>
      <c r="Y10" s="47">
        <f t="shared" si="5"/>
        <v>107.55365906418119</v>
      </c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64" ht="25.5" customHeight="1" x14ac:dyDescent="0.25">
      <c r="A11" s="17" t="s">
        <v>23</v>
      </c>
      <c r="B11" s="18" t="s">
        <v>24</v>
      </c>
      <c r="C11" s="19">
        <f>C12</f>
        <v>563825340.48000002</v>
      </c>
      <c r="D11" s="19">
        <f t="shared" ref="D11:T11" si="8">D12</f>
        <v>801448616</v>
      </c>
      <c r="E11" s="19">
        <f t="shared" si="8"/>
        <v>0</v>
      </c>
      <c r="F11" s="19">
        <f t="shared" si="8"/>
        <v>0</v>
      </c>
      <c r="G11" s="19">
        <f t="shared" si="8"/>
        <v>0</v>
      </c>
      <c r="H11" s="19">
        <f t="shared" si="8"/>
        <v>0</v>
      </c>
      <c r="I11" s="19">
        <f t="shared" si="8"/>
        <v>0</v>
      </c>
      <c r="J11" s="19">
        <f t="shared" si="8"/>
        <v>0</v>
      </c>
      <c r="K11" s="19">
        <f t="shared" si="8"/>
        <v>0</v>
      </c>
      <c r="L11" s="19">
        <f t="shared" si="8"/>
        <v>0</v>
      </c>
      <c r="M11" s="19">
        <f t="shared" si="8"/>
        <v>0</v>
      </c>
      <c r="N11" s="19">
        <f t="shared" si="8"/>
        <v>0</v>
      </c>
      <c r="O11" s="19">
        <f t="shared" si="8"/>
        <v>0</v>
      </c>
      <c r="P11" s="19">
        <f t="shared" si="8"/>
        <v>0</v>
      </c>
      <c r="Q11" s="19">
        <f t="shared" si="8"/>
        <v>0</v>
      </c>
      <c r="R11" s="19">
        <f t="shared" si="8"/>
        <v>0</v>
      </c>
      <c r="S11" s="19">
        <f t="shared" si="8"/>
        <v>614806686</v>
      </c>
      <c r="T11" s="19">
        <f t="shared" si="8"/>
        <v>595855324.53999996</v>
      </c>
      <c r="U11" s="48">
        <f>T11-S11</f>
        <v>-18951361.460000038</v>
      </c>
      <c r="V11" s="49">
        <f t="shared" si="4"/>
        <v>96.917508886687671</v>
      </c>
      <c r="W11" s="49">
        <f>(T11/D11)*100</f>
        <v>74.347289725683424</v>
      </c>
      <c r="X11" s="48">
        <f>T11-C11</f>
        <v>32029984.059999943</v>
      </c>
      <c r="Y11" s="49">
        <f t="shared" si="5"/>
        <v>105.68083442874914</v>
      </c>
    </row>
    <row r="12" spans="1:64" s="4" customFormat="1" ht="25.5" customHeight="1" x14ac:dyDescent="0.25">
      <c r="A12" s="20" t="s">
        <v>25</v>
      </c>
      <c r="B12" s="21" t="s">
        <v>26</v>
      </c>
      <c r="C12" s="22">
        <v>563825340.48000002</v>
      </c>
      <c r="D12" s="23">
        <v>801448616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2">
        <v>614806686</v>
      </c>
      <c r="T12" s="23">
        <v>595855324.53999996</v>
      </c>
      <c r="U12" s="50">
        <f t="shared" si="3"/>
        <v>-18951361.460000038</v>
      </c>
      <c r="V12" s="51">
        <f t="shared" si="4"/>
        <v>96.917508886687671</v>
      </c>
      <c r="W12" s="51">
        <f t="shared" si="1"/>
        <v>74.347289725683424</v>
      </c>
      <c r="X12" s="50">
        <f t="shared" si="7"/>
        <v>32029984.059999943</v>
      </c>
      <c r="Y12" s="51">
        <f t="shared" si="5"/>
        <v>105.68083442874914</v>
      </c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</row>
    <row r="13" spans="1:64" s="5" customFormat="1" ht="52.5" customHeight="1" x14ac:dyDescent="0.25">
      <c r="A13" s="17" t="s">
        <v>27</v>
      </c>
      <c r="B13" s="18" t="s">
        <v>28</v>
      </c>
      <c r="C13" s="19">
        <f>C14</f>
        <v>8721356.8499999996</v>
      </c>
      <c r="D13" s="19">
        <f t="shared" ref="D13:T13" si="9">D14</f>
        <v>13162200</v>
      </c>
      <c r="E13" s="19">
        <f t="shared" si="9"/>
        <v>0</v>
      </c>
      <c r="F13" s="19">
        <f t="shared" si="9"/>
        <v>0</v>
      </c>
      <c r="G13" s="19">
        <f t="shared" si="9"/>
        <v>0</v>
      </c>
      <c r="H13" s="19">
        <f t="shared" si="9"/>
        <v>0</v>
      </c>
      <c r="I13" s="19">
        <f t="shared" si="9"/>
        <v>0</v>
      </c>
      <c r="J13" s="19">
        <f t="shared" si="9"/>
        <v>0</v>
      </c>
      <c r="K13" s="19">
        <f t="shared" si="9"/>
        <v>0</v>
      </c>
      <c r="L13" s="19">
        <f t="shared" si="9"/>
        <v>0</v>
      </c>
      <c r="M13" s="19">
        <f t="shared" si="9"/>
        <v>0</v>
      </c>
      <c r="N13" s="19">
        <f t="shared" si="9"/>
        <v>0</v>
      </c>
      <c r="O13" s="19">
        <f t="shared" si="9"/>
        <v>0</v>
      </c>
      <c r="P13" s="19">
        <f t="shared" si="9"/>
        <v>0</v>
      </c>
      <c r="Q13" s="19">
        <f t="shared" si="9"/>
        <v>0</v>
      </c>
      <c r="R13" s="19">
        <f t="shared" si="9"/>
        <v>0</v>
      </c>
      <c r="S13" s="19">
        <f t="shared" si="9"/>
        <v>9878779</v>
      </c>
      <c r="T13" s="19">
        <f t="shared" si="9"/>
        <v>9011582.6999999993</v>
      </c>
      <c r="U13" s="48">
        <f t="shared" si="3"/>
        <v>-867196.30000000075</v>
      </c>
      <c r="V13" s="49">
        <f t="shared" si="4"/>
        <v>91.221624656245467</v>
      </c>
      <c r="W13" s="49">
        <f t="shared" si="1"/>
        <v>68.465626566987282</v>
      </c>
      <c r="X13" s="48">
        <f t="shared" si="7"/>
        <v>290225.84999999963</v>
      </c>
      <c r="Y13" s="49">
        <f t="shared" si="5"/>
        <v>103.32776028995991</v>
      </c>
    </row>
    <row r="14" spans="1:64" ht="49.5" customHeight="1" x14ac:dyDescent="0.25">
      <c r="A14" s="20" t="s">
        <v>29</v>
      </c>
      <c r="B14" s="21" t="s">
        <v>30</v>
      </c>
      <c r="C14" s="23">
        <v>8721356.8499999996</v>
      </c>
      <c r="D14" s="23">
        <v>13162200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32">
        <v>9878779</v>
      </c>
      <c r="T14" s="23">
        <v>9011582.6999999993</v>
      </c>
      <c r="U14" s="50">
        <f t="shared" si="3"/>
        <v>-867196.30000000075</v>
      </c>
      <c r="V14" s="51">
        <f t="shared" si="4"/>
        <v>91.221624656245467</v>
      </c>
      <c r="W14" s="51">
        <f t="shared" si="1"/>
        <v>68.465626566987282</v>
      </c>
      <c r="X14" s="50">
        <f t="shared" si="7"/>
        <v>290225.84999999963</v>
      </c>
      <c r="Y14" s="51">
        <f t="shared" si="5"/>
        <v>103.32776028995991</v>
      </c>
      <c r="Z14" s="53"/>
      <c r="AA14" s="53"/>
    </row>
    <row r="15" spans="1:64" ht="20.25" customHeight="1" x14ac:dyDescent="0.25">
      <c r="A15" s="17" t="s">
        <v>31</v>
      </c>
      <c r="B15" s="18" t="s">
        <v>32</v>
      </c>
      <c r="C15" s="19">
        <f>C16+C17+C19+C18</f>
        <v>46373591.090000004</v>
      </c>
      <c r="D15" s="19">
        <f t="shared" ref="D15:T15" si="10">D16+D17+D19+D18</f>
        <v>68100000</v>
      </c>
      <c r="E15" s="19">
        <f t="shared" si="10"/>
        <v>0</v>
      </c>
      <c r="F15" s="19">
        <f t="shared" si="10"/>
        <v>0</v>
      </c>
      <c r="G15" s="19">
        <f t="shared" si="10"/>
        <v>0</v>
      </c>
      <c r="H15" s="19">
        <f t="shared" si="10"/>
        <v>0</v>
      </c>
      <c r="I15" s="19">
        <f t="shared" si="10"/>
        <v>0</v>
      </c>
      <c r="J15" s="19">
        <f t="shared" si="10"/>
        <v>0</v>
      </c>
      <c r="K15" s="19">
        <f t="shared" si="10"/>
        <v>0</v>
      </c>
      <c r="L15" s="19">
        <f t="shared" si="10"/>
        <v>0</v>
      </c>
      <c r="M15" s="19">
        <f t="shared" si="10"/>
        <v>0</v>
      </c>
      <c r="N15" s="19">
        <f t="shared" si="10"/>
        <v>0</v>
      </c>
      <c r="O15" s="19">
        <f t="shared" si="10"/>
        <v>0</v>
      </c>
      <c r="P15" s="19">
        <f t="shared" si="10"/>
        <v>0</v>
      </c>
      <c r="Q15" s="19">
        <f t="shared" si="10"/>
        <v>0</v>
      </c>
      <c r="R15" s="19">
        <f t="shared" si="10"/>
        <v>0</v>
      </c>
      <c r="S15" s="19">
        <f t="shared" si="10"/>
        <v>60699020</v>
      </c>
      <c r="T15" s="19">
        <f t="shared" si="10"/>
        <v>60124996.539999999</v>
      </c>
      <c r="U15" s="48">
        <f t="shared" si="3"/>
        <v>-574023.46000000089</v>
      </c>
      <c r="V15" s="49">
        <f t="shared" si="4"/>
        <v>99.054311815907397</v>
      </c>
      <c r="W15" s="49">
        <f t="shared" si="1"/>
        <v>88.289275389133621</v>
      </c>
      <c r="X15" s="48">
        <f t="shared" si="7"/>
        <v>13751405.449999996</v>
      </c>
      <c r="Y15" s="49">
        <f t="shared" si="5"/>
        <v>129.6535272054127</v>
      </c>
    </row>
    <row r="16" spans="1:64" ht="48" customHeight="1" x14ac:dyDescent="0.25">
      <c r="A16" s="20" t="s">
        <v>33</v>
      </c>
      <c r="B16" s="21" t="s">
        <v>34</v>
      </c>
      <c r="C16" s="23">
        <v>43941521.189999998</v>
      </c>
      <c r="D16" s="23">
        <v>63900000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32">
        <v>57958927</v>
      </c>
      <c r="T16" s="23">
        <v>55233457.600000001</v>
      </c>
      <c r="U16" s="50">
        <f t="shared" si="3"/>
        <v>-2725469.3999999985</v>
      </c>
      <c r="V16" s="51">
        <f t="shared" si="4"/>
        <v>95.297584787930944</v>
      </c>
      <c r="W16" s="51">
        <f t="shared" si="1"/>
        <v>86.437335837245698</v>
      </c>
      <c r="X16" s="50">
        <f t="shared" si="7"/>
        <v>11291936.410000004</v>
      </c>
      <c r="Y16" s="51">
        <f t="shared" si="5"/>
        <v>125.6976456531272</v>
      </c>
    </row>
    <row r="17" spans="1:25" ht="36" customHeight="1" x14ac:dyDescent="0.25">
      <c r="A17" s="20" t="s">
        <v>35</v>
      </c>
      <c r="B17" s="21" t="s">
        <v>36</v>
      </c>
      <c r="C17" s="23">
        <v>202332.09</v>
      </c>
      <c r="D17" s="23">
        <v>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32">
        <v>0</v>
      </c>
      <c r="T17" s="23">
        <v>1035202.48</v>
      </c>
      <c r="U17" s="50">
        <f t="shared" si="3"/>
        <v>1035202.48</v>
      </c>
      <c r="V17" s="51" t="e">
        <f t="shared" si="4"/>
        <v>#DIV/0!</v>
      </c>
      <c r="W17" s="51" t="e">
        <f t="shared" si="1"/>
        <v>#DIV/0!</v>
      </c>
      <c r="X17" s="50">
        <f t="shared" si="7"/>
        <v>832870.39</v>
      </c>
      <c r="Y17" s="51">
        <f t="shared" si="5"/>
        <v>511.63534168010625</v>
      </c>
    </row>
    <row r="18" spans="1:25" ht="20.100000000000001" customHeight="1" x14ac:dyDescent="0.25">
      <c r="A18" s="20" t="s">
        <v>37</v>
      </c>
      <c r="B18" s="21" t="s">
        <v>38</v>
      </c>
      <c r="C18" s="23">
        <v>-30</v>
      </c>
      <c r="D18" s="23">
        <v>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32">
        <v>0</v>
      </c>
      <c r="T18" s="23">
        <v>18292</v>
      </c>
      <c r="U18" s="50">
        <f t="shared" si="3"/>
        <v>18292</v>
      </c>
      <c r="V18" s="51" t="e">
        <f t="shared" si="4"/>
        <v>#DIV/0!</v>
      </c>
      <c r="W18" s="51" t="e">
        <f t="shared" si="1"/>
        <v>#DIV/0!</v>
      </c>
      <c r="X18" s="50">
        <f t="shared" si="7"/>
        <v>18322</v>
      </c>
      <c r="Y18" s="51">
        <f t="shared" si="5"/>
        <v>-60973.333333333336</v>
      </c>
    </row>
    <row r="19" spans="1:25" ht="48" customHeight="1" x14ac:dyDescent="0.25">
      <c r="A19" s="20" t="s">
        <v>39</v>
      </c>
      <c r="B19" s="21" t="s">
        <v>40</v>
      </c>
      <c r="C19" s="23">
        <v>2229767.81</v>
      </c>
      <c r="D19" s="23">
        <v>4200000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32">
        <v>2740093</v>
      </c>
      <c r="T19" s="23">
        <v>3838044.46</v>
      </c>
      <c r="U19" s="50">
        <f t="shared" si="3"/>
        <v>1097951.46</v>
      </c>
      <c r="V19" s="51">
        <f>(T19/S19)*100</f>
        <v>140.06986113245063</v>
      </c>
      <c r="W19" s="51">
        <f>(T19/D19)*100</f>
        <v>91.382010952380952</v>
      </c>
      <c r="X19" s="50">
        <f t="shared" si="7"/>
        <v>1608276.65</v>
      </c>
      <c r="Y19" s="51">
        <f t="shared" si="5"/>
        <v>172.1275391449839</v>
      </c>
    </row>
    <row r="20" spans="1:25" ht="18.75" customHeight="1" x14ac:dyDescent="0.25">
      <c r="A20" s="17" t="s">
        <v>41</v>
      </c>
      <c r="B20" s="18" t="s">
        <v>42</v>
      </c>
      <c r="C20" s="19">
        <f>C21+C22+C23</f>
        <v>2751763.5</v>
      </c>
      <c r="D20" s="19">
        <f t="shared" ref="D20:T20" si="11">D21+D22+D23</f>
        <v>6550700</v>
      </c>
      <c r="E20" s="19">
        <f t="shared" si="11"/>
        <v>0</v>
      </c>
      <c r="F20" s="19">
        <f t="shared" si="11"/>
        <v>0</v>
      </c>
      <c r="G20" s="19">
        <f t="shared" si="11"/>
        <v>0</v>
      </c>
      <c r="H20" s="19">
        <f t="shared" si="11"/>
        <v>0</v>
      </c>
      <c r="I20" s="19">
        <f t="shared" si="11"/>
        <v>0</v>
      </c>
      <c r="J20" s="19">
        <f t="shared" si="11"/>
        <v>0</v>
      </c>
      <c r="K20" s="19">
        <f t="shared" si="11"/>
        <v>0</v>
      </c>
      <c r="L20" s="19">
        <f t="shared" si="11"/>
        <v>0</v>
      </c>
      <c r="M20" s="19">
        <f t="shared" si="11"/>
        <v>0</v>
      </c>
      <c r="N20" s="19">
        <f t="shared" si="11"/>
        <v>0</v>
      </c>
      <c r="O20" s="19">
        <f t="shared" si="11"/>
        <v>0</v>
      </c>
      <c r="P20" s="19">
        <f t="shared" si="11"/>
        <v>0</v>
      </c>
      <c r="Q20" s="19">
        <f t="shared" si="11"/>
        <v>0</v>
      </c>
      <c r="R20" s="19">
        <f t="shared" si="11"/>
        <v>0</v>
      </c>
      <c r="S20" s="19">
        <f t="shared" si="11"/>
        <v>3068062</v>
      </c>
      <c r="T20" s="19">
        <f t="shared" si="11"/>
        <v>3315274.13</v>
      </c>
      <c r="U20" s="48">
        <f t="shared" si="3"/>
        <v>247212.12999999989</v>
      </c>
      <c r="V20" s="49">
        <f>(T20/S20)*100</f>
        <v>108.05759890119559</v>
      </c>
      <c r="W20" s="49">
        <f>(T20/D20)*100</f>
        <v>50.609463568778914</v>
      </c>
      <c r="X20" s="48">
        <f t="shared" si="7"/>
        <v>563510.62999999989</v>
      </c>
      <c r="Y20" s="49">
        <f t="shared" si="5"/>
        <v>120.4781635485753</v>
      </c>
    </row>
    <row r="21" spans="1:25" ht="18.75" customHeight="1" x14ac:dyDescent="0.25">
      <c r="A21" s="20" t="s">
        <v>43</v>
      </c>
      <c r="B21" s="21" t="s">
        <v>44</v>
      </c>
      <c r="C21" s="23">
        <v>3118.78</v>
      </c>
      <c r="D21" s="23">
        <v>0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32">
        <v>0</v>
      </c>
      <c r="T21" s="23">
        <v>15922.19</v>
      </c>
      <c r="U21" s="50">
        <f t="shared" si="3"/>
        <v>15922.19</v>
      </c>
      <c r="V21" s="51" t="e">
        <f t="shared" ref="V21:V23" si="12">(T21/S21)*100</f>
        <v>#DIV/0!</v>
      </c>
      <c r="W21" s="51" t="e">
        <f>(T21/D21)*100</f>
        <v>#DIV/0!</v>
      </c>
      <c r="X21" s="50">
        <f t="shared" si="7"/>
        <v>12803.41</v>
      </c>
      <c r="Y21" s="51">
        <f t="shared" si="5"/>
        <v>510.52623141100042</v>
      </c>
    </row>
    <row r="22" spans="1:25" ht="18.75" customHeight="1" x14ac:dyDescent="0.25">
      <c r="A22" s="20" t="s">
        <v>45</v>
      </c>
      <c r="B22" s="21" t="s">
        <v>102</v>
      </c>
      <c r="C22" s="23">
        <v>2767406.22</v>
      </c>
      <c r="D22" s="23">
        <v>6550700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32">
        <v>3068062</v>
      </c>
      <c r="T22" s="23">
        <v>3299351.94</v>
      </c>
      <c r="U22" s="50">
        <f t="shared" si="3"/>
        <v>231289.93999999994</v>
      </c>
      <c r="V22" s="51">
        <f t="shared" si="12"/>
        <v>107.53863318277139</v>
      </c>
      <c r="W22" s="51">
        <f>(T22/D22)*100</f>
        <v>50.366402674523336</v>
      </c>
      <c r="X22" s="50">
        <f t="shared" si="7"/>
        <v>531945.71999999974</v>
      </c>
      <c r="Y22" s="51">
        <f t="shared" si="5"/>
        <v>119.22181558152312</v>
      </c>
    </row>
    <row r="23" spans="1:25" ht="18.75" customHeight="1" x14ac:dyDescent="0.25">
      <c r="A23" s="20" t="s">
        <v>46</v>
      </c>
      <c r="B23" s="21" t="s">
        <v>103</v>
      </c>
      <c r="C23" s="23">
        <v>-18761.5</v>
      </c>
      <c r="D23" s="23">
        <v>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32">
        <v>0</v>
      </c>
      <c r="T23" s="23">
        <v>0</v>
      </c>
      <c r="U23" s="50">
        <f t="shared" si="3"/>
        <v>0</v>
      </c>
      <c r="V23" s="51" t="e">
        <f t="shared" si="12"/>
        <v>#DIV/0!</v>
      </c>
      <c r="W23" s="51" t="e">
        <f>(T23/D23)*100</f>
        <v>#DIV/0!</v>
      </c>
      <c r="X23" s="50">
        <f t="shared" si="7"/>
        <v>18761.5</v>
      </c>
      <c r="Y23" s="51">
        <f t="shared" si="5"/>
        <v>0</v>
      </c>
    </row>
    <row r="24" spans="1:25" ht="22.5" customHeight="1" x14ac:dyDescent="0.25">
      <c r="A24" s="17" t="s">
        <v>47</v>
      </c>
      <c r="B24" s="18" t="s">
        <v>48</v>
      </c>
      <c r="C24" s="19">
        <f>C25+C26</f>
        <v>3689707.31</v>
      </c>
      <c r="D24" s="19">
        <f t="shared" ref="D24:T24" si="13">D25+D26</f>
        <v>4580000</v>
      </c>
      <c r="E24" s="19">
        <f t="shared" si="13"/>
        <v>0</v>
      </c>
      <c r="F24" s="19">
        <f t="shared" si="13"/>
        <v>0</v>
      </c>
      <c r="G24" s="19">
        <f t="shared" si="13"/>
        <v>0</v>
      </c>
      <c r="H24" s="19">
        <f t="shared" si="13"/>
        <v>0</v>
      </c>
      <c r="I24" s="19">
        <f t="shared" si="13"/>
        <v>0</v>
      </c>
      <c r="J24" s="19">
        <f t="shared" si="13"/>
        <v>0</v>
      </c>
      <c r="K24" s="19">
        <f t="shared" si="13"/>
        <v>0</v>
      </c>
      <c r="L24" s="19">
        <f t="shared" si="13"/>
        <v>0</v>
      </c>
      <c r="M24" s="19">
        <f t="shared" si="13"/>
        <v>0</v>
      </c>
      <c r="N24" s="19">
        <f t="shared" si="13"/>
        <v>0</v>
      </c>
      <c r="O24" s="19">
        <f t="shared" si="13"/>
        <v>0</v>
      </c>
      <c r="P24" s="19">
        <f t="shared" si="13"/>
        <v>0</v>
      </c>
      <c r="Q24" s="19">
        <f t="shared" si="13"/>
        <v>0</v>
      </c>
      <c r="R24" s="19">
        <f t="shared" si="13"/>
        <v>0</v>
      </c>
      <c r="S24" s="19">
        <f t="shared" si="13"/>
        <v>3341383</v>
      </c>
      <c r="T24" s="19">
        <f t="shared" si="13"/>
        <v>4292276.53</v>
      </c>
      <c r="U24" s="48">
        <f t="shared" si="3"/>
        <v>950893.53000000026</v>
      </c>
      <c r="V24" s="49">
        <f t="shared" ref="V24:V31" si="14">(T24/S24)*100</f>
        <v>128.4580824766272</v>
      </c>
      <c r="W24" s="49">
        <f t="shared" ref="W24:W31" si="15">(T24/D24)*100</f>
        <v>93.717828165938869</v>
      </c>
      <c r="X24" s="48">
        <f t="shared" si="7"/>
        <v>602569.2200000002</v>
      </c>
      <c r="Y24" s="49">
        <f t="shared" ref="Y24:Y32" si="16">(T24/C24)*100</f>
        <v>116.33108453797654</v>
      </c>
    </row>
    <row r="25" spans="1:25" ht="48" customHeight="1" x14ac:dyDescent="0.25">
      <c r="A25" s="20" t="s">
        <v>49</v>
      </c>
      <c r="B25" s="21" t="s">
        <v>50</v>
      </c>
      <c r="C25" s="23">
        <v>3689707.31</v>
      </c>
      <c r="D25" s="23">
        <v>4580000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32">
        <v>3341383</v>
      </c>
      <c r="T25" s="23">
        <v>4292276.53</v>
      </c>
      <c r="U25" s="50">
        <f t="shared" si="3"/>
        <v>950893.53000000026</v>
      </c>
      <c r="V25" s="51">
        <f t="shared" si="14"/>
        <v>128.4580824766272</v>
      </c>
      <c r="W25" s="51">
        <f t="shared" si="15"/>
        <v>93.717828165938869</v>
      </c>
      <c r="X25" s="50">
        <f t="shared" si="7"/>
        <v>602569.2200000002</v>
      </c>
      <c r="Y25" s="51">
        <f t="shared" si="16"/>
        <v>116.33108453797654</v>
      </c>
    </row>
    <row r="26" spans="1:25" ht="63" customHeight="1" x14ac:dyDescent="0.25">
      <c r="A26" s="20" t="s">
        <v>51</v>
      </c>
      <c r="B26" s="21" t="s">
        <v>52</v>
      </c>
      <c r="C26" s="23">
        <v>0</v>
      </c>
      <c r="D26" s="23">
        <v>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2">
        <v>0</v>
      </c>
      <c r="T26" s="23">
        <v>0</v>
      </c>
      <c r="U26" s="50">
        <f t="shared" si="3"/>
        <v>0</v>
      </c>
      <c r="V26" s="51" t="e">
        <f t="shared" si="14"/>
        <v>#DIV/0!</v>
      </c>
      <c r="W26" s="51" t="e">
        <f t="shared" si="15"/>
        <v>#DIV/0!</v>
      </c>
      <c r="X26" s="50">
        <f t="shared" si="7"/>
        <v>0</v>
      </c>
      <c r="Y26" s="51" t="e">
        <f t="shared" si="16"/>
        <v>#DIV/0!</v>
      </c>
    </row>
    <row r="27" spans="1:25" ht="21" customHeight="1" x14ac:dyDescent="0.25">
      <c r="A27" s="24" t="s">
        <v>53</v>
      </c>
      <c r="B27" s="25"/>
      <c r="C27" s="26">
        <f>C28+C35+C37+C40+C45+C46</f>
        <v>119422447.8</v>
      </c>
      <c r="D27" s="26">
        <f>D28+D35+D37+D40+D45+D46</f>
        <v>120513810.64</v>
      </c>
      <c r="E27" s="26" t="e">
        <f t="shared" ref="E27:R27" si="17">E28+E35+E37+E40+E45</f>
        <v>#REF!</v>
      </c>
      <c r="F27" s="26" t="e">
        <f t="shared" si="17"/>
        <v>#REF!</v>
      </c>
      <c r="G27" s="26" t="e">
        <f t="shared" si="17"/>
        <v>#REF!</v>
      </c>
      <c r="H27" s="26" t="e">
        <f t="shared" si="17"/>
        <v>#REF!</v>
      </c>
      <c r="I27" s="26" t="e">
        <f t="shared" si="17"/>
        <v>#REF!</v>
      </c>
      <c r="J27" s="26" t="e">
        <f t="shared" si="17"/>
        <v>#REF!</v>
      </c>
      <c r="K27" s="26" t="e">
        <f t="shared" si="17"/>
        <v>#REF!</v>
      </c>
      <c r="L27" s="26" t="e">
        <f t="shared" si="17"/>
        <v>#REF!</v>
      </c>
      <c r="M27" s="26" t="e">
        <f t="shared" si="17"/>
        <v>#REF!</v>
      </c>
      <c r="N27" s="26" t="e">
        <f t="shared" si="17"/>
        <v>#REF!</v>
      </c>
      <c r="O27" s="26" t="e">
        <f t="shared" si="17"/>
        <v>#REF!</v>
      </c>
      <c r="P27" s="26" t="e">
        <f t="shared" si="17"/>
        <v>#REF!</v>
      </c>
      <c r="Q27" s="26" t="e">
        <f t="shared" si="17"/>
        <v>#REF!</v>
      </c>
      <c r="R27" s="26" t="e">
        <f t="shared" si="17"/>
        <v>#REF!</v>
      </c>
      <c r="S27" s="26">
        <f>S28+S35+S37+S40+S45+S46</f>
        <v>94797143.640000001</v>
      </c>
      <c r="T27" s="26">
        <f>T28+T35+T37+T40+T45+T46</f>
        <v>87909793.409999996</v>
      </c>
      <c r="U27" s="13">
        <f t="shared" si="3"/>
        <v>-6887350.2300000042</v>
      </c>
      <c r="V27" s="47">
        <f t="shared" si="14"/>
        <v>92.734643718638523</v>
      </c>
      <c r="W27" s="47">
        <f t="shared" si="15"/>
        <v>72.945824999762863</v>
      </c>
      <c r="X27" s="13">
        <f t="shared" si="7"/>
        <v>-31512654.390000001</v>
      </c>
      <c r="Y27" s="47">
        <f t="shared" si="16"/>
        <v>73.612453127091243</v>
      </c>
    </row>
    <row r="28" spans="1:25" ht="65.25" customHeight="1" x14ac:dyDescent="0.25">
      <c r="A28" s="27" t="s">
        <v>54</v>
      </c>
      <c r="B28" s="18" t="s">
        <v>55</v>
      </c>
      <c r="C28" s="28">
        <f>C29+C30+C31+C32+C33+C34</f>
        <v>37109228.550000004</v>
      </c>
      <c r="D28" s="19">
        <f>D29+D30+D32+D33+D34+D31</f>
        <v>27707776.280000001</v>
      </c>
      <c r="E28" s="19">
        <f t="shared" ref="E28:T28" si="18">E29+E30+E32+E33+E34+E31</f>
        <v>0</v>
      </c>
      <c r="F28" s="19">
        <f t="shared" si="18"/>
        <v>0</v>
      </c>
      <c r="G28" s="19">
        <f t="shared" si="18"/>
        <v>0</v>
      </c>
      <c r="H28" s="19">
        <f t="shared" si="18"/>
        <v>0</v>
      </c>
      <c r="I28" s="19">
        <f t="shared" si="18"/>
        <v>0</v>
      </c>
      <c r="J28" s="19">
        <f t="shared" si="18"/>
        <v>0</v>
      </c>
      <c r="K28" s="19">
        <f t="shared" si="18"/>
        <v>0</v>
      </c>
      <c r="L28" s="19">
        <f t="shared" si="18"/>
        <v>0</v>
      </c>
      <c r="M28" s="19">
        <f t="shared" si="18"/>
        <v>0</v>
      </c>
      <c r="N28" s="19">
        <f t="shared" si="18"/>
        <v>0</v>
      </c>
      <c r="O28" s="19">
        <f t="shared" si="18"/>
        <v>0</v>
      </c>
      <c r="P28" s="19">
        <f t="shared" si="18"/>
        <v>0</v>
      </c>
      <c r="Q28" s="19">
        <f t="shared" si="18"/>
        <v>0</v>
      </c>
      <c r="R28" s="19">
        <f t="shared" si="18"/>
        <v>0</v>
      </c>
      <c r="S28" s="19">
        <f t="shared" si="18"/>
        <v>21863623.280000001</v>
      </c>
      <c r="T28" s="19">
        <f t="shared" si="18"/>
        <v>21430380.470000003</v>
      </c>
      <c r="U28" s="48">
        <f>T28-S28</f>
        <v>-433242.80999999866</v>
      </c>
      <c r="V28" s="49">
        <f t="shared" si="14"/>
        <v>98.018430868243541</v>
      </c>
      <c r="W28" s="49">
        <f t="shared" si="15"/>
        <v>77.344281451661843</v>
      </c>
      <c r="X28" s="48">
        <f t="shared" si="7"/>
        <v>-15678848.080000002</v>
      </c>
      <c r="Y28" s="49">
        <f t="shared" si="16"/>
        <v>57.7494636977572</v>
      </c>
    </row>
    <row r="29" spans="1:25" ht="48.75" customHeight="1" x14ac:dyDescent="0.25">
      <c r="A29" s="29" t="s">
        <v>56</v>
      </c>
      <c r="B29" s="30" t="s">
        <v>57</v>
      </c>
      <c r="C29" s="31">
        <v>143291.67000000001</v>
      </c>
      <c r="D29" s="32">
        <v>302500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>
        <v>226872</v>
      </c>
      <c r="T29" s="32">
        <v>176152.58</v>
      </c>
      <c r="U29" s="50">
        <f t="shared" si="3"/>
        <v>-50719.420000000013</v>
      </c>
      <c r="V29" s="51">
        <f t="shared" si="14"/>
        <v>77.644037166331671</v>
      </c>
      <c r="W29" s="51">
        <f t="shared" si="15"/>
        <v>58.232257851239666</v>
      </c>
      <c r="X29" s="50">
        <f t="shared" si="7"/>
        <v>32860.909999999974</v>
      </c>
      <c r="Y29" s="51">
        <f t="shared" si="16"/>
        <v>122.9328822812938</v>
      </c>
    </row>
    <row r="30" spans="1:25" ht="165" customHeight="1" x14ac:dyDescent="0.25">
      <c r="A30" s="20" t="s">
        <v>58</v>
      </c>
      <c r="B30" s="21" t="s">
        <v>59</v>
      </c>
      <c r="C30" s="23">
        <v>33689294.530000001</v>
      </c>
      <c r="D30" s="23">
        <v>21552500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32">
        <f>16178093-47-13821</f>
        <v>16164225</v>
      </c>
      <c r="T30" s="23">
        <v>15964673.060000001</v>
      </c>
      <c r="U30" s="50">
        <f t="shared" si="3"/>
        <v>-199551.93999999948</v>
      </c>
      <c r="V30" s="51">
        <f t="shared" si="14"/>
        <v>98.765471651130824</v>
      </c>
      <c r="W30" s="51">
        <f t="shared" si="15"/>
        <v>74.073416355411197</v>
      </c>
      <c r="X30" s="50">
        <f t="shared" si="7"/>
        <v>-17724621.469999999</v>
      </c>
      <c r="Y30" s="51">
        <f t="shared" si="16"/>
        <v>47.387970816021713</v>
      </c>
    </row>
    <row r="31" spans="1:25" ht="78.75" x14ac:dyDescent="0.25">
      <c r="A31" s="20" t="s">
        <v>60</v>
      </c>
      <c r="B31" s="21" t="s">
        <v>104</v>
      </c>
      <c r="C31" s="23">
        <v>0</v>
      </c>
      <c r="D31" s="23">
        <v>47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2">
        <v>47</v>
      </c>
      <c r="T31" s="23">
        <v>58.86</v>
      </c>
      <c r="U31" s="50">
        <f t="shared" si="3"/>
        <v>11.86</v>
      </c>
      <c r="V31" s="51">
        <f t="shared" si="14"/>
        <v>125.23404255319149</v>
      </c>
      <c r="W31" s="51">
        <f t="shared" si="15"/>
        <v>125.23404255319149</v>
      </c>
      <c r="X31" s="50">
        <f t="shared" si="7"/>
        <v>58.86</v>
      </c>
      <c r="Y31" s="51" t="e">
        <f t="shared" si="16"/>
        <v>#DIV/0!</v>
      </c>
    </row>
    <row r="32" spans="1:25" ht="127.5" customHeight="1" x14ac:dyDescent="0.25">
      <c r="A32" s="33" t="s">
        <v>61</v>
      </c>
      <c r="B32" s="34" t="s">
        <v>105</v>
      </c>
      <c r="C32" s="23">
        <v>6707.79</v>
      </c>
      <c r="D32" s="32">
        <v>13821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>
        <v>13821</v>
      </c>
      <c r="T32" s="32">
        <v>25394.57</v>
      </c>
      <c r="U32" s="50">
        <f t="shared" ref="U32:U62" si="19">T32-S32</f>
        <v>11573.57</v>
      </c>
      <c r="V32" s="51">
        <f t="shared" ref="V32:V62" si="20">(T32/S32)*100</f>
        <v>183.73902033137978</v>
      </c>
      <c r="W32" s="51">
        <f t="shared" ref="W32:W62" si="21">(T32/D32)*100</f>
        <v>183.73902033137978</v>
      </c>
      <c r="X32" s="50">
        <f t="shared" ref="X32:X62" si="22">T32-C32</f>
        <v>18686.78</v>
      </c>
      <c r="Y32" s="51">
        <f t="shared" si="16"/>
        <v>378.58325916583556</v>
      </c>
    </row>
    <row r="33" spans="1:64" ht="51" customHeight="1" x14ac:dyDescent="0.25">
      <c r="A33" s="20" t="s">
        <v>62</v>
      </c>
      <c r="B33" s="21" t="s">
        <v>63</v>
      </c>
      <c r="C33" s="23">
        <v>1431924.79</v>
      </c>
      <c r="D33" s="23">
        <v>2888908.28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32">
        <v>2888908.28</v>
      </c>
      <c r="T33" s="23">
        <v>2888908.28</v>
      </c>
      <c r="U33" s="50">
        <f t="shared" si="19"/>
        <v>0</v>
      </c>
      <c r="V33" s="51">
        <f t="shared" si="20"/>
        <v>100</v>
      </c>
      <c r="W33" s="51">
        <f t="shared" si="21"/>
        <v>100</v>
      </c>
      <c r="X33" s="50">
        <f t="shared" si="22"/>
        <v>1456983.4899999998</v>
      </c>
      <c r="Y33" s="51">
        <f t="shared" ref="Y33:Y62" si="23">(T33/C33)*100</f>
        <v>201.75000112959842</v>
      </c>
    </row>
    <row r="34" spans="1:64" ht="146.1" customHeight="1" x14ac:dyDescent="0.25">
      <c r="A34" s="20" t="s">
        <v>64</v>
      </c>
      <c r="B34" s="21" t="s">
        <v>65</v>
      </c>
      <c r="C34" s="23">
        <v>1838009.77</v>
      </c>
      <c r="D34" s="23">
        <v>2950000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32">
        <v>2569750</v>
      </c>
      <c r="T34" s="23">
        <v>2375193.12</v>
      </c>
      <c r="U34" s="50">
        <f t="shared" si="19"/>
        <v>-194556.87999999989</v>
      </c>
      <c r="V34" s="51">
        <f t="shared" si="20"/>
        <v>92.428956902422428</v>
      </c>
      <c r="W34" s="51">
        <f t="shared" si="21"/>
        <v>80.515021016949149</v>
      </c>
      <c r="X34" s="50">
        <f t="shared" si="22"/>
        <v>537183.35000000009</v>
      </c>
      <c r="Y34" s="51">
        <f t="shared" si="23"/>
        <v>129.22635987946899</v>
      </c>
    </row>
    <row r="35" spans="1:64" s="6" customFormat="1" ht="39" customHeight="1" x14ac:dyDescent="0.25">
      <c r="A35" s="17" t="s">
        <v>66</v>
      </c>
      <c r="B35" s="18" t="s">
        <v>67</v>
      </c>
      <c r="C35" s="19">
        <f>C36</f>
        <v>5125908.6399999997</v>
      </c>
      <c r="D35" s="19">
        <f t="shared" ref="D35:T35" si="24">D36</f>
        <v>9455333</v>
      </c>
      <c r="E35" s="19">
        <f t="shared" si="24"/>
        <v>0</v>
      </c>
      <c r="F35" s="19">
        <f t="shared" si="24"/>
        <v>0</v>
      </c>
      <c r="G35" s="19">
        <f t="shared" si="24"/>
        <v>0</v>
      </c>
      <c r="H35" s="19">
        <f t="shared" si="24"/>
        <v>0</v>
      </c>
      <c r="I35" s="19">
        <f t="shared" si="24"/>
        <v>0</v>
      </c>
      <c r="J35" s="19">
        <f t="shared" si="24"/>
        <v>0</v>
      </c>
      <c r="K35" s="19">
        <f t="shared" si="24"/>
        <v>0</v>
      </c>
      <c r="L35" s="19">
        <f t="shared" si="24"/>
        <v>0</v>
      </c>
      <c r="M35" s="19">
        <f t="shared" si="24"/>
        <v>0</v>
      </c>
      <c r="N35" s="19">
        <f t="shared" si="24"/>
        <v>0</v>
      </c>
      <c r="O35" s="19">
        <f t="shared" si="24"/>
        <v>0</v>
      </c>
      <c r="P35" s="19">
        <f t="shared" si="24"/>
        <v>0</v>
      </c>
      <c r="Q35" s="19">
        <f t="shared" si="24"/>
        <v>0</v>
      </c>
      <c r="R35" s="19">
        <f t="shared" si="24"/>
        <v>0</v>
      </c>
      <c r="S35" s="19">
        <f t="shared" si="24"/>
        <v>7725878</v>
      </c>
      <c r="T35" s="19">
        <f t="shared" si="24"/>
        <v>6461236.0199999996</v>
      </c>
      <c r="U35" s="48">
        <f t="shared" si="19"/>
        <v>-1264641.9800000004</v>
      </c>
      <c r="V35" s="49">
        <f t="shared" si="20"/>
        <v>83.631090472823928</v>
      </c>
      <c r="W35" s="49">
        <f t="shared" si="21"/>
        <v>68.334304249252781</v>
      </c>
      <c r="X35" s="48">
        <f t="shared" si="22"/>
        <v>1335327.3799999999</v>
      </c>
      <c r="Y35" s="49">
        <f t="shared" si="23"/>
        <v>126.05054974214289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pans="1:64" s="4" customFormat="1" ht="33" customHeight="1" x14ac:dyDescent="0.25">
      <c r="A36" s="20" t="s">
        <v>68</v>
      </c>
      <c r="B36" s="21" t="s">
        <v>69</v>
      </c>
      <c r="C36" s="23">
        <v>5125908.6399999997</v>
      </c>
      <c r="D36" s="23">
        <v>9455333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32">
        <v>7725878</v>
      </c>
      <c r="T36" s="23">
        <v>6461236.0199999996</v>
      </c>
      <c r="U36" s="50">
        <f t="shared" si="19"/>
        <v>-1264641.9800000004</v>
      </c>
      <c r="V36" s="51">
        <f t="shared" si="20"/>
        <v>83.631090472823928</v>
      </c>
      <c r="W36" s="51">
        <f t="shared" si="21"/>
        <v>68.334304249252781</v>
      </c>
      <c r="X36" s="50">
        <f t="shared" si="22"/>
        <v>1335327.3799999999</v>
      </c>
      <c r="Y36" s="51">
        <f t="shared" si="23"/>
        <v>126.05054974214289</v>
      </c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</row>
    <row r="37" spans="1:64" ht="36.75" customHeight="1" x14ac:dyDescent="0.25">
      <c r="A37" s="17" t="s">
        <v>106</v>
      </c>
      <c r="B37" s="18" t="s">
        <v>107</v>
      </c>
      <c r="C37" s="19">
        <f>C38+C39</f>
        <v>6819810.3999999994</v>
      </c>
      <c r="D37" s="19">
        <f t="shared" ref="D37:T37" si="25">D38+D39</f>
        <v>14444647.439999999</v>
      </c>
      <c r="E37" s="19">
        <f t="shared" si="25"/>
        <v>0</v>
      </c>
      <c r="F37" s="19">
        <f t="shared" si="25"/>
        <v>0</v>
      </c>
      <c r="G37" s="19">
        <f t="shared" si="25"/>
        <v>0</v>
      </c>
      <c r="H37" s="19">
        <f t="shared" si="25"/>
        <v>0</v>
      </c>
      <c r="I37" s="19">
        <f t="shared" si="25"/>
        <v>0</v>
      </c>
      <c r="J37" s="19">
        <f t="shared" si="25"/>
        <v>0</v>
      </c>
      <c r="K37" s="19">
        <f t="shared" si="25"/>
        <v>0</v>
      </c>
      <c r="L37" s="19">
        <f t="shared" si="25"/>
        <v>0</v>
      </c>
      <c r="M37" s="19">
        <f t="shared" si="25"/>
        <v>0</v>
      </c>
      <c r="N37" s="19">
        <f t="shared" si="25"/>
        <v>0</v>
      </c>
      <c r="O37" s="19">
        <f t="shared" si="25"/>
        <v>0</v>
      </c>
      <c r="P37" s="19">
        <f t="shared" si="25"/>
        <v>0</v>
      </c>
      <c r="Q37" s="19">
        <f t="shared" si="25"/>
        <v>0</v>
      </c>
      <c r="R37" s="19">
        <f t="shared" si="25"/>
        <v>0</v>
      </c>
      <c r="S37" s="19">
        <f t="shared" si="25"/>
        <v>14444647.439999999</v>
      </c>
      <c r="T37" s="19">
        <f t="shared" si="25"/>
        <v>7213573.0599999996</v>
      </c>
      <c r="U37" s="48">
        <f t="shared" si="19"/>
        <v>-7231074.3799999999</v>
      </c>
      <c r="V37" s="49">
        <f t="shared" si="20"/>
        <v>49.939419359064672</v>
      </c>
      <c r="W37" s="49">
        <f t="shared" si="21"/>
        <v>49.939419359064672</v>
      </c>
      <c r="X37" s="48">
        <f t="shared" si="22"/>
        <v>393762.66000000015</v>
      </c>
      <c r="Y37" s="49">
        <f t="shared" si="23"/>
        <v>105.77380655626439</v>
      </c>
    </row>
    <row r="38" spans="1:64" ht="34.5" customHeight="1" x14ac:dyDescent="0.25">
      <c r="A38" s="20" t="s">
        <v>70</v>
      </c>
      <c r="B38" s="21" t="s">
        <v>71</v>
      </c>
      <c r="C38" s="23">
        <v>5869002.0499999998</v>
      </c>
      <c r="D38" s="23">
        <v>110168.6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32">
        <v>110168.6</v>
      </c>
      <c r="T38" s="23">
        <v>116168.6</v>
      </c>
      <c r="U38" s="50">
        <f t="shared" si="19"/>
        <v>6000</v>
      </c>
      <c r="V38" s="51">
        <f t="shared" si="20"/>
        <v>105.44619791846314</v>
      </c>
      <c r="W38" s="51">
        <f t="shared" si="21"/>
        <v>105.44619791846314</v>
      </c>
      <c r="X38" s="50">
        <f t="shared" si="22"/>
        <v>-5752833.4500000002</v>
      </c>
      <c r="Y38" s="51">
        <f t="shared" si="23"/>
        <v>1.9793586543388582</v>
      </c>
    </row>
    <row r="39" spans="1:64" ht="33.75" customHeight="1" x14ac:dyDescent="0.25">
      <c r="A39" s="20" t="s">
        <v>72</v>
      </c>
      <c r="B39" s="21" t="s">
        <v>73</v>
      </c>
      <c r="C39" s="23">
        <v>950808.35</v>
      </c>
      <c r="D39" s="23">
        <v>14334478.84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32">
        <v>14334478.84</v>
      </c>
      <c r="T39" s="23">
        <v>7097404.46</v>
      </c>
      <c r="U39" s="50">
        <f t="shared" si="19"/>
        <v>-7237074.3799999999</v>
      </c>
      <c r="V39" s="51">
        <f t="shared" si="20"/>
        <v>49.512818283946764</v>
      </c>
      <c r="W39" s="51">
        <f t="shared" si="21"/>
        <v>49.512818283946764</v>
      </c>
      <c r="X39" s="50">
        <f t="shared" si="22"/>
        <v>6146596.1100000003</v>
      </c>
      <c r="Y39" s="51">
        <f t="shared" si="23"/>
        <v>746.46004739020225</v>
      </c>
    </row>
    <row r="40" spans="1:64" ht="36" customHeight="1" x14ac:dyDescent="0.25">
      <c r="A40" s="17" t="s">
        <v>74</v>
      </c>
      <c r="B40" s="18" t="s">
        <v>108</v>
      </c>
      <c r="C40" s="19">
        <f>C41+C42+C43+C44</f>
        <v>63421650.859999999</v>
      </c>
      <c r="D40" s="19">
        <f t="shared" ref="D40:T40" si="26">D41+D42+D43+D44</f>
        <v>67335300</v>
      </c>
      <c r="E40" s="19">
        <f t="shared" si="26"/>
        <v>0</v>
      </c>
      <c r="F40" s="19">
        <f t="shared" si="26"/>
        <v>0</v>
      </c>
      <c r="G40" s="19">
        <f t="shared" si="26"/>
        <v>0</v>
      </c>
      <c r="H40" s="19">
        <f t="shared" si="26"/>
        <v>0</v>
      </c>
      <c r="I40" s="19">
        <f t="shared" si="26"/>
        <v>0</v>
      </c>
      <c r="J40" s="19">
        <f t="shared" si="26"/>
        <v>0</v>
      </c>
      <c r="K40" s="19">
        <f t="shared" si="26"/>
        <v>0</v>
      </c>
      <c r="L40" s="19">
        <f t="shared" si="26"/>
        <v>0</v>
      </c>
      <c r="M40" s="19">
        <f t="shared" si="26"/>
        <v>0</v>
      </c>
      <c r="N40" s="19">
        <f t="shared" si="26"/>
        <v>0</v>
      </c>
      <c r="O40" s="19">
        <f t="shared" si="26"/>
        <v>0</v>
      </c>
      <c r="P40" s="19">
        <f t="shared" si="26"/>
        <v>0</v>
      </c>
      <c r="Q40" s="19">
        <f t="shared" si="26"/>
        <v>0</v>
      </c>
      <c r="R40" s="19">
        <f t="shared" si="26"/>
        <v>0</v>
      </c>
      <c r="S40" s="19">
        <f t="shared" si="26"/>
        <v>49779250</v>
      </c>
      <c r="T40" s="19">
        <f t="shared" si="26"/>
        <v>51383801.63000001</v>
      </c>
      <c r="U40" s="48">
        <f t="shared" si="19"/>
        <v>1604551.6300000101</v>
      </c>
      <c r="V40" s="49">
        <f t="shared" si="20"/>
        <v>103.22333428084998</v>
      </c>
      <c r="W40" s="49">
        <f t="shared" si="21"/>
        <v>76.31034781162333</v>
      </c>
      <c r="X40" s="48">
        <f t="shared" si="22"/>
        <v>-12037849.229999989</v>
      </c>
      <c r="Y40" s="49">
        <f t="shared" si="23"/>
        <v>81.01933792834734</v>
      </c>
    </row>
    <row r="41" spans="1:64" ht="21.75" customHeight="1" x14ac:dyDescent="0.25">
      <c r="A41" s="20" t="s">
        <v>75</v>
      </c>
      <c r="B41" s="21" t="s">
        <v>76</v>
      </c>
      <c r="C41" s="23">
        <v>61276636.609999999</v>
      </c>
      <c r="D41" s="23">
        <v>62000000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2">
        <v>45200000</v>
      </c>
      <c r="T41" s="23">
        <v>46957932.700000003</v>
      </c>
      <c r="U41" s="50">
        <f t="shared" si="19"/>
        <v>1757932.700000003</v>
      </c>
      <c r="V41" s="51">
        <f t="shared" si="20"/>
        <v>103.88923163716814</v>
      </c>
      <c r="W41" s="51">
        <f t="shared" si="21"/>
        <v>75.738601129032261</v>
      </c>
      <c r="X41" s="50">
        <f t="shared" si="22"/>
        <v>-14318703.909999996</v>
      </c>
      <c r="Y41" s="51">
        <f t="shared" si="23"/>
        <v>76.632686286075852</v>
      </c>
    </row>
    <row r="42" spans="1:64" ht="62.25" customHeight="1" x14ac:dyDescent="0.25">
      <c r="A42" s="20" t="s">
        <v>77</v>
      </c>
      <c r="B42" s="21" t="s">
        <v>78</v>
      </c>
      <c r="C42" s="23">
        <v>633446.85</v>
      </c>
      <c r="D42" s="23">
        <v>735300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2">
        <v>598000</v>
      </c>
      <c r="T42" s="23">
        <v>813514.09</v>
      </c>
      <c r="U42" s="50">
        <f t="shared" si="19"/>
        <v>215514.08999999997</v>
      </c>
      <c r="V42" s="51">
        <f t="shared" si="20"/>
        <v>136.03914548494981</v>
      </c>
      <c r="W42" s="51">
        <f t="shared" si="21"/>
        <v>110.63703114375085</v>
      </c>
      <c r="X42" s="50">
        <f t="shared" si="22"/>
        <v>180067.24</v>
      </c>
      <c r="Y42" s="51">
        <f t="shared" si="23"/>
        <v>128.42657438425971</v>
      </c>
    </row>
    <row r="43" spans="1:64" ht="129" customHeight="1" x14ac:dyDescent="0.25">
      <c r="A43" s="33" t="s">
        <v>79</v>
      </c>
      <c r="B43" s="34" t="s">
        <v>110</v>
      </c>
      <c r="C43" s="35">
        <v>88035.73</v>
      </c>
      <c r="D43" s="32">
        <v>0</v>
      </c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>
        <v>0</v>
      </c>
      <c r="T43" s="32">
        <v>3139.5</v>
      </c>
      <c r="U43" s="50">
        <f t="shared" si="19"/>
        <v>3139.5</v>
      </c>
      <c r="V43" s="51" t="e">
        <f t="shared" si="20"/>
        <v>#DIV/0!</v>
      </c>
      <c r="W43" s="51" t="e">
        <f t="shared" si="21"/>
        <v>#DIV/0!</v>
      </c>
      <c r="X43" s="50">
        <f t="shared" si="22"/>
        <v>-84896.23</v>
      </c>
      <c r="Y43" s="51">
        <f t="shared" si="23"/>
        <v>3.5661656920434464</v>
      </c>
    </row>
    <row r="44" spans="1:64" ht="62.25" customHeight="1" x14ac:dyDescent="0.25">
      <c r="A44" s="20" t="s">
        <v>80</v>
      </c>
      <c r="B44" s="21" t="s">
        <v>111</v>
      </c>
      <c r="C44" s="23">
        <v>1423531.67</v>
      </c>
      <c r="D44" s="23">
        <v>4600000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2">
        <v>3981250</v>
      </c>
      <c r="T44" s="23">
        <v>3609215.34</v>
      </c>
      <c r="U44" s="50">
        <f t="shared" si="19"/>
        <v>-372034.66000000015</v>
      </c>
      <c r="V44" s="51">
        <f t="shared" si="20"/>
        <v>90.655330361067499</v>
      </c>
      <c r="W44" s="51">
        <f t="shared" si="21"/>
        <v>78.46120304347825</v>
      </c>
      <c r="X44" s="50">
        <f t="shared" si="22"/>
        <v>2185683.67</v>
      </c>
      <c r="Y44" s="51">
        <f t="shared" si="23"/>
        <v>253.53951837264006</v>
      </c>
    </row>
    <row r="45" spans="1:64" ht="33.75" customHeight="1" x14ac:dyDescent="0.25">
      <c r="A45" s="27" t="s">
        <v>81</v>
      </c>
      <c r="B45" s="36" t="s">
        <v>109</v>
      </c>
      <c r="C45" s="37">
        <v>6945849.3499999996</v>
      </c>
      <c r="D45" s="37">
        <v>1510753.92</v>
      </c>
      <c r="E45" s="37" t="e">
        <f>#REF!+#REF!+#REF!+#REF!+#REF!</f>
        <v>#REF!</v>
      </c>
      <c r="F45" s="37" t="e">
        <f>#REF!+#REF!+#REF!+#REF!+#REF!</f>
        <v>#REF!</v>
      </c>
      <c r="G45" s="37" t="e">
        <f>#REF!+#REF!+#REF!+#REF!+#REF!</f>
        <v>#REF!</v>
      </c>
      <c r="H45" s="37" t="e">
        <f>#REF!+#REF!+#REF!+#REF!+#REF!</f>
        <v>#REF!</v>
      </c>
      <c r="I45" s="37" t="e">
        <f>#REF!+#REF!+#REF!+#REF!+#REF!</f>
        <v>#REF!</v>
      </c>
      <c r="J45" s="37" t="e">
        <f>#REF!+#REF!+#REF!+#REF!+#REF!</f>
        <v>#REF!</v>
      </c>
      <c r="K45" s="37" t="e">
        <f>#REF!+#REF!+#REF!+#REF!+#REF!</f>
        <v>#REF!</v>
      </c>
      <c r="L45" s="37" t="e">
        <f>#REF!+#REF!+#REF!+#REF!+#REF!</f>
        <v>#REF!</v>
      </c>
      <c r="M45" s="37" t="e">
        <f>#REF!+#REF!+#REF!+#REF!+#REF!</f>
        <v>#REF!</v>
      </c>
      <c r="N45" s="37" t="e">
        <f>#REF!+#REF!+#REF!+#REF!+#REF!</f>
        <v>#REF!</v>
      </c>
      <c r="O45" s="37" t="e">
        <f>#REF!+#REF!+#REF!+#REF!+#REF!</f>
        <v>#REF!</v>
      </c>
      <c r="P45" s="37" t="e">
        <f>#REF!+#REF!+#REF!+#REF!+#REF!</f>
        <v>#REF!</v>
      </c>
      <c r="Q45" s="37" t="e">
        <f>#REF!+#REF!+#REF!+#REF!+#REF!</f>
        <v>#REF!</v>
      </c>
      <c r="R45" s="37" t="e">
        <f>#REF!+#REF!+#REF!+#REF!+#REF!</f>
        <v>#REF!</v>
      </c>
      <c r="S45" s="37">
        <v>923744.92</v>
      </c>
      <c r="T45" s="37">
        <v>1388088.1</v>
      </c>
      <c r="U45" s="48">
        <f t="shared" si="19"/>
        <v>464343.18000000005</v>
      </c>
      <c r="V45" s="49">
        <f t="shared" si="20"/>
        <v>150.26746777671048</v>
      </c>
      <c r="W45" s="49">
        <f t="shared" si="21"/>
        <v>91.880489709402852</v>
      </c>
      <c r="X45" s="48">
        <f t="shared" si="22"/>
        <v>-5557761.25</v>
      </c>
      <c r="Y45" s="49">
        <f t="shared" si="23"/>
        <v>19.984425662788098</v>
      </c>
    </row>
    <row r="46" spans="1:64" s="59" customFormat="1" ht="21.75" customHeight="1" x14ac:dyDescent="0.25">
      <c r="A46" s="56" t="s">
        <v>115</v>
      </c>
      <c r="B46" s="57" t="s">
        <v>112</v>
      </c>
      <c r="C46" s="37">
        <f>C47+C48</f>
        <v>0</v>
      </c>
      <c r="D46" s="37">
        <f>D47+D48</f>
        <v>60000</v>
      </c>
      <c r="E46" s="37">
        <f t="shared" ref="E46:R46" si="27">E47</f>
        <v>0</v>
      </c>
      <c r="F46" s="37">
        <f t="shared" si="27"/>
        <v>0</v>
      </c>
      <c r="G46" s="37">
        <f t="shared" si="27"/>
        <v>0</v>
      </c>
      <c r="H46" s="37">
        <f t="shared" si="27"/>
        <v>0</v>
      </c>
      <c r="I46" s="37">
        <f t="shared" si="27"/>
        <v>0</v>
      </c>
      <c r="J46" s="37">
        <f t="shared" si="27"/>
        <v>0</v>
      </c>
      <c r="K46" s="37">
        <f t="shared" si="27"/>
        <v>0</v>
      </c>
      <c r="L46" s="37">
        <f t="shared" si="27"/>
        <v>0</v>
      </c>
      <c r="M46" s="37">
        <f t="shared" si="27"/>
        <v>0</v>
      </c>
      <c r="N46" s="37">
        <f t="shared" si="27"/>
        <v>0</v>
      </c>
      <c r="O46" s="37">
        <f t="shared" si="27"/>
        <v>0</v>
      </c>
      <c r="P46" s="37">
        <f t="shared" si="27"/>
        <v>0</v>
      </c>
      <c r="Q46" s="37">
        <f t="shared" si="27"/>
        <v>0</v>
      </c>
      <c r="R46" s="37">
        <f t="shared" si="27"/>
        <v>0</v>
      </c>
      <c r="S46" s="37">
        <f>S47+S48</f>
        <v>60000</v>
      </c>
      <c r="T46" s="37">
        <f>T47+T48</f>
        <v>32714.13</v>
      </c>
      <c r="U46" s="48">
        <f>T46-S46</f>
        <v>-27285.87</v>
      </c>
      <c r="V46" s="49">
        <f>(T46/S46)*100</f>
        <v>54.52355</v>
      </c>
      <c r="W46" s="49">
        <f>(T46/D46)*100</f>
        <v>54.52355</v>
      </c>
      <c r="X46" s="48">
        <f>T46-C46</f>
        <v>32714.13</v>
      </c>
      <c r="Y46" s="49" t="e">
        <f>(T46/C46)*100</f>
        <v>#DIV/0!</v>
      </c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</row>
    <row r="47" spans="1:64" s="60" customFormat="1" ht="19.5" customHeight="1" x14ac:dyDescent="0.25">
      <c r="A47" s="54" t="s">
        <v>113</v>
      </c>
      <c r="B47" s="55" t="s">
        <v>114</v>
      </c>
      <c r="C47" s="52">
        <v>0</v>
      </c>
      <c r="D47" s="52">
        <v>0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>
        <v>0</v>
      </c>
      <c r="T47" s="52">
        <v>-27285.87</v>
      </c>
      <c r="U47" s="50">
        <f t="shared" si="19"/>
        <v>-27285.87</v>
      </c>
      <c r="V47" s="51" t="e">
        <f t="shared" si="20"/>
        <v>#DIV/0!</v>
      </c>
      <c r="W47" s="51" t="e">
        <f t="shared" si="21"/>
        <v>#DIV/0!</v>
      </c>
      <c r="X47" s="50">
        <f t="shared" si="22"/>
        <v>-27285.87</v>
      </c>
      <c r="Y47" s="51" t="e">
        <f t="shared" si="23"/>
        <v>#DIV/0!</v>
      </c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</row>
    <row r="48" spans="1:64" s="66" customFormat="1" ht="19.5" customHeight="1" x14ac:dyDescent="0.25">
      <c r="A48" s="62" t="s">
        <v>122</v>
      </c>
      <c r="B48" s="63" t="s">
        <v>123</v>
      </c>
      <c r="C48" s="64">
        <v>0</v>
      </c>
      <c r="D48" s="64">
        <v>60000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>
        <v>60000</v>
      </c>
      <c r="T48" s="64">
        <v>60000</v>
      </c>
      <c r="U48" s="50">
        <f t="shared" si="19"/>
        <v>0</v>
      </c>
      <c r="V48" s="51">
        <f t="shared" si="20"/>
        <v>100</v>
      </c>
      <c r="W48" s="51">
        <f t="shared" si="21"/>
        <v>100</v>
      </c>
      <c r="X48" s="50">
        <f t="shared" si="22"/>
        <v>60000</v>
      </c>
      <c r="Y48" s="51" t="e">
        <f t="shared" si="23"/>
        <v>#DIV/0!</v>
      </c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</row>
    <row r="49" spans="1:64" s="2" customFormat="1" ht="31.5" customHeight="1" x14ac:dyDescent="0.2">
      <c r="A49" s="11" t="s">
        <v>82</v>
      </c>
      <c r="B49" s="12" t="s">
        <v>83</v>
      </c>
      <c r="C49" s="13">
        <f>C50+C55+C59+C61+C57</f>
        <v>2560989207.3099995</v>
      </c>
      <c r="D49" s="13">
        <f t="shared" ref="D49:T49" si="28">D50+D55+D59+D61+D57</f>
        <v>4177895636.4599996</v>
      </c>
      <c r="E49" s="13">
        <f t="shared" si="28"/>
        <v>0</v>
      </c>
      <c r="F49" s="13">
        <f t="shared" si="28"/>
        <v>0</v>
      </c>
      <c r="G49" s="13">
        <f t="shared" si="28"/>
        <v>0</v>
      </c>
      <c r="H49" s="13">
        <f t="shared" si="28"/>
        <v>0</v>
      </c>
      <c r="I49" s="13">
        <f t="shared" si="28"/>
        <v>0</v>
      </c>
      <c r="J49" s="13">
        <f t="shared" si="28"/>
        <v>0</v>
      </c>
      <c r="K49" s="13">
        <f t="shared" si="28"/>
        <v>0</v>
      </c>
      <c r="L49" s="13">
        <f t="shared" si="28"/>
        <v>0</v>
      </c>
      <c r="M49" s="13">
        <f t="shared" si="28"/>
        <v>0</v>
      </c>
      <c r="N49" s="13">
        <f t="shared" si="28"/>
        <v>0</v>
      </c>
      <c r="O49" s="13">
        <f t="shared" si="28"/>
        <v>0</v>
      </c>
      <c r="P49" s="13">
        <f t="shared" si="28"/>
        <v>0</v>
      </c>
      <c r="Q49" s="13">
        <f t="shared" si="28"/>
        <v>0</v>
      </c>
      <c r="R49" s="13">
        <f t="shared" si="28"/>
        <v>0</v>
      </c>
      <c r="S49" s="13">
        <f t="shared" si="28"/>
        <v>3292039534.46</v>
      </c>
      <c r="T49" s="13">
        <f t="shared" si="28"/>
        <v>2709706328.1199999</v>
      </c>
      <c r="U49" s="13">
        <f t="shared" si="19"/>
        <v>-582333206.34000015</v>
      </c>
      <c r="V49" s="47">
        <f t="shared" si="20"/>
        <v>82.310868376751699</v>
      </c>
      <c r="W49" s="47">
        <f t="shared" si="21"/>
        <v>64.858162192293989</v>
      </c>
      <c r="X49" s="13">
        <f t="shared" si="22"/>
        <v>148717120.81000042</v>
      </c>
      <c r="Y49" s="47">
        <f t="shared" si="23"/>
        <v>105.8070186467599</v>
      </c>
    </row>
    <row r="50" spans="1:64" s="2" customFormat="1" ht="63.75" customHeight="1" x14ac:dyDescent="0.2">
      <c r="A50" s="11" t="s">
        <v>84</v>
      </c>
      <c r="B50" s="12" t="s">
        <v>85</v>
      </c>
      <c r="C50" s="13">
        <f>C51+C52+C53+C54</f>
        <v>2537802472.0699997</v>
      </c>
      <c r="D50" s="13">
        <f t="shared" ref="D50:S50" si="29">D51+D52+D53+D54</f>
        <v>4122582452.2599998</v>
      </c>
      <c r="E50" s="13">
        <f t="shared" si="29"/>
        <v>0</v>
      </c>
      <c r="F50" s="13">
        <f t="shared" si="29"/>
        <v>0</v>
      </c>
      <c r="G50" s="13">
        <f t="shared" si="29"/>
        <v>0</v>
      </c>
      <c r="H50" s="13">
        <f t="shared" si="29"/>
        <v>0</v>
      </c>
      <c r="I50" s="13">
        <f t="shared" si="29"/>
        <v>0</v>
      </c>
      <c r="J50" s="13">
        <f t="shared" si="29"/>
        <v>0</v>
      </c>
      <c r="K50" s="13">
        <f t="shared" si="29"/>
        <v>0</v>
      </c>
      <c r="L50" s="13">
        <f t="shared" si="29"/>
        <v>0</v>
      </c>
      <c r="M50" s="13">
        <f t="shared" si="29"/>
        <v>0</v>
      </c>
      <c r="N50" s="13">
        <f t="shared" si="29"/>
        <v>0</v>
      </c>
      <c r="O50" s="13">
        <f t="shared" si="29"/>
        <v>0</v>
      </c>
      <c r="P50" s="13">
        <f t="shared" si="29"/>
        <v>0</v>
      </c>
      <c r="Q50" s="13">
        <f t="shared" si="29"/>
        <v>0</v>
      </c>
      <c r="R50" s="13">
        <f t="shared" si="29"/>
        <v>0</v>
      </c>
      <c r="S50" s="13">
        <f t="shared" si="29"/>
        <v>3236726350.2600002</v>
      </c>
      <c r="T50" s="13">
        <f>T51+T52+T53+T54</f>
        <v>2658882599.9200001</v>
      </c>
      <c r="U50" s="13">
        <f t="shared" si="19"/>
        <v>-577843750.34000015</v>
      </c>
      <c r="V50" s="47">
        <f t="shared" si="20"/>
        <v>82.147278212333802</v>
      </c>
      <c r="W50" s="47">
        <f t="shared" si="21"/>
        <v>64.495559050914807</v>
      </c>
      <c r="X50" s="13">
        <f t="shared" si="22"/>
        <v>121080127.85000038</v>
      </c>
      <c r="Y50" s="47">
        <f t="shared" si="23"/>
        <v>104.77106193971193</v>
      </c>
    </row>
    <row r="51" spans="1:64" ht="33.75" customHeight="1" x14ac:dyDescent="0.25">
      <c r="A51" s="38" t="s">
        <v>86</v>
      </c>
      <c r="B51" s="39" t="s">
        <v>118</v>
      </c>
      <c r="C51" s="40">
        <v>556153300</v>
      </c>
      <c r="D51" s="40">
        <v>786567500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52">
        <v>629168900</v>
      </c>
      <c r="T51" s="40">
        <v>623738500</v>
      </c>
      <c r="U51" s="50">
        <f t="shared" si="19"/>
        <v>-5430400</v>
      </c>
      <c r="V51" s="51">
        <f t="shared" si="20"/>
        <v>99.136893129968769</v>
      </c>
      <c r="W51" s="51">
        <f t="shared" si="21"/>
        <v>79.298788724426061</v>
      </c>
      <c r="X51" s="50">
        <f t="shared" si="22"/>
        <v>67585200</v>
      </c>
      <c r="Y51" s="51">
        <f t="shared" si="23"/>
        <v>112.15226089641111</v>
      </c>
    </row>
    <row r="52" spans="1:64" ht="48" customHeight="1" x14ac:dyDescent="0.25">
      <c r="A52" s="38" t="s">
        <v>87</v>
      </c>
      <c r="B52" s="39" t="s">
        <v>119</v>
      </c>
      <c r="C52" s="40">
        <v>545969228.85000002</v>
      </c>
      <c r="D52" s="40">
        <v>1129209081.3199999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52">
        <v>909536440.32000005</v>
      </c>
      <c r="T52" s="40">
        <v>494219310.37</v>
      </c>
      <c r="U52" s="50">
        <f t="shared" si="19"/>
        <v>-415317129.95000005</v>
      </c>
      <c r="V52" s="51">
        <f t="shared" si="20"/>
        <v>54.337494185072998</v>
      </c>
      <c r="W52" s="51">
        <f t="shared" si="21"/>
        <v>43.76685580603705</v>
      </c>
      <c r="X52" s="50">
        <f t="shared" si="22"/>
        <v>-51749918.480000019</v>
      </c>
      <c r="Y52" s="51">
        <f t="shared" si="23"/>
        <v>90.521458766274563</v>
      </c>
    </row>
    <row r="53" spans="1:64" ht="36.75" customHeight="1" x14ac:dyDescent="0.25">
      <c r="A53" s="38" t="s">
        <v>88</v>
      </c>
      <c r="B53" s="39" t="s">
        <v>120</v>
      </c>
      <c r="C53" s="40">
        <v>1194286767.05</v>
      </c>
      <c r="D53" s="40">
        <v>1867934800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52">
        <v>1427162109</v>
      </c>
      <c r="T53" s="40">
        <v>1325679615.97</v>
      </c>
      <c r="U53" s="50">
        <f t="shared" si="19"/>
        <v>-101482493.02999997</v>
      </c>
      <c r="V53" s="51">
        <f t="shared" si="20"/>
        <v>92.889210525557758</v>
      </c>
      <c r="W53" s="51">
        <f t="shared" si="21"/>
        <v>70.970336650401293</v>
      </c>
      <c r="X53" s="50">
        <f t="shared" si="22"/>
        <v>131392848.92000008</v>
      </c>
      <c r="Y53" s="51">
        <f t="shared" si="23"/>
        <v>111.00178387177083</v>
      </c>
    </row>
    <row r="54" spans="1:64" ht="21" customHeight="1" x14ac:dyDescent="0.25">
      <c r="A54" s="38" t="s">
        <v>89</v>
      </c>
      <c r="B54" s="39" t="s">
        <v>121</v>
      </c>
      <c r="C54" s="40">
        <v>241393176.16999999</v>
      </c>
      <c r="D54" s="40">
        <v>338871070.94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52">
        <v>270858900.94</v>
      </c>
      <c r="T54" s="40">
        <v>215245173.58000001</v>
      </c>
      <c r="U54" s="50">
        <f t="shared" si="19"/>
        <v>-55613727.359999985</v>
      </c>
      <c r="V54" s="51">
        <f t="shared" si="20"/>
        <v>79.467638993219055</v>
      </c>
      <c r="W54" s="51">
        <f t="shared" si="21"/>
        <v>63.518308890436678</v>
      </c>
      <c r="X54" s="50">
        <f t="shared" si="22"/>
        <v>-26148002.589999974</v>
      </c>
      <c r="Y54" s="51">
        <f t="shared" si="23"/>
        <v>89.167878311694537</v>
      </c>
    </row>
    <row r="55" spans="1:64" s="6" customFormat="1" ht="66.95" customHeight="1" x14ac:dyDescent="0.25">
      <c r="A55" s="41" t="s">
        <v>90</v>
      </c>
      <c r="B55" s="42" t="s">
        <v>91</v>
      </c>
      <c r="C55" s="43">
        <f>C56</f>
        <v>760000</v>
      </c>
      <c r="D55" s="43">
        <f t="shared" ref="D55:T55" si="30">D56</f>
        <v>900000</v>
      </c>
      <c r="E55" s="43">
        <f t="shared" si="30"/>
        <v>0</v>
      </c>
      <c r="F55" s="43">
        <f t="shared" si="30"/>
        <v>0</v>
      </c>
      <c r="G55" s="43">
        <f t="shared" si="30"/>
        <v>0</v>
      </c>
      <c r="H55" s="43">
        <f t="shared" si="30"/>
        <v>0</v>
      </c>
      <c r="I55" s="43">
        <f t="shared" si="30"/>
        <v>0</v>
      </c>
      <c r="J55" s="43">
        <f t="shared" si="30"/>
        <v>0</v>
      </c>
      <c r="K55" s="43">
        <f t="shared" si="30"/>
        <v>0</v>
      </c>
      <c r="L55" s="43">
        <f t="shared" si="30"/>
        <v>0</v>
      </c>
      <c r="M55" s="43">
        <f t="shared" si="30"/>
        <v>0</v>
      </c>
      <c r="N55" s="43">
        <f t="shared" si="30"/>
        <v>0</v>
      </c>
      <c r="O55" s="43">
        <f t="shared" si="30"/>
        <v>0</v>
      </c>
      <c r="P55" s="43">
        <f t="shared" si="30"/>
        <v>0</v>
      </c>
      <c r="Q55" s="43">
        <f t="shared" si="30"/>
        <v>0</v>
      </c>
      <c r="R55" s="43">
        <f t="shared" si="30"/>
        <v>0</v>
      </c>
      <c r="S55" s="43">
        <f t="shared" si="30"/>
        <v>900000</v>
      </c>
      <c r="T55" s="43">
        <f t="shared" si="30"/>
        <v>900000</v>
      </c>
      <c r="U55" s="13">
        <f t="shared" si="19"/>
        <v>0</v>
      </c>
      <c r="V55" s="61">
        <f t="shared" si="20"/>
        <v>100</v>
      </c>
      <c r="W55" s="61">
        <f>(T55/D55)*100</f>
        <v>100</v>
      </c>
      <c r="X55" s="13">
        <f t="shared" si="22"/>
        <v>140000</v>
      </c>
      <c r="Y55" s="47">
        <f t="shared" si="23"/>
        <v>118.42105263157893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ht="69" customHeight="1" x14ac:dyDescent="0.25">
      <c r="A56" s="38" t="s">
        <v>92</v>
      </c>
      <c r="B56" s="44" t="s">
        <v>117</v>
      </c>
      <c r="C56" s="45">
        <v>760000</v>
      </c>
      <c r="D56" s="40">
        <v>900000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52">
        <v>900000</v>
      </c>
      <c r="T56" s="40">
        <v>900000</v>
      </c>
      <c r="U56" s="50">
        <f t="shared" si="19"/>
        <v>0</v>
      </c>
      <c r="V56" s="51">
        <f t="shared" si="20"/>
        <v>100</v>
      </c>
      <c r="W56" s="51">
        <f>(T56/D56)*100</f>
        <v>100</v>
      </c>
      <c r="X56" s="50">
        <f t="shared" si="22"/>
        <v>140000</v>
      </c>
      <c r="Y56" s="51">
        <f t="shared" si="23"/>
        <v>118.42105263157893</v>
      </c>
    </row>
    <row r="57" spans="1:64" ht="54.75" customHeight="1" x14ac:dyDescent="0.25">
      <c r="A57" s="11" t="s">
        <v>131</v>
      </c>
      <c r="B57" s="12" t="s">
        <v>132</v>
      </c>
      <c r="C57" s="13">
        <f>C58</f>
        <v>0</v>
      </c>
      <c r="D57" s="13">
        <f t="shared" ref="D57:T59" si="31">D58</f>
        <v>20186000</v>
      </c>
      <c r="E57" s="13">
        <f t="shared" si="31"/>
        <v>0</v>
      </c>
      <c r="F57" s="13">
        <f t="shared" si="31"/>
        <v>0</v>
      </c>
      <c r="G57" s="13">
        <f t="shared" si="31"/>
        <v>0</v>
      </c>
      <c r="H57" s="13">
        <f t="shared" si="31"/>
        <v>0</v>
      </c>
      <c r="I57" s="13">
        <f t="shared" si="31"/>
        <v>0</v>
      </c>
      <c r="J57" s="13">
        <f t="shared" si="31"/>
        <v>0</v>
      </c>
      <c r="K57" s="13">
        <f t="shared" si="31"/>
        <v>0</v>
      </c>
      <c r="L57" s="13">
        <f t="shared" si="31"/>
        <v>0</v>
      </c>
      <c r="M57" s="13">
        <f t="shared" si="31"/>
        <v>0</v>
      </c>
      <c r="N57" s="13">
        <f t="shared" si="31"/>
        <v>0</v>
      </c>
      <c r="O57" s="13">
        <f t="shared" si="31"/>
        <v>0</v>
      </c>
      <c r="P57" s="13">
        <f t="shared" si="31"/>
        <v>0</v>
      </c>
      <c r="Q57" s="13">
        <f t="shared" si="31"/>
        <v>0</v>
      </c>
      <c r="R57" s="13">
        <f t="shared" si="31"/>
        <v>0</v>
      </c>
      <c r="S57" s="13">
        <f t="shared" si="31"/>
        <v>20186000</v>
      </c>
      <c r="T57" s="13">
        <f t="shared" si="31"/>
        <v>15696544</v>
      </c>
      <c r="U57" s="13">
        <f>T57-S57</f>
        <v>-4489456</v>
      </c>
      <c r="V57" s="47">
        <f t="shared" ref="V57" si="32">(T57/S57)*100</f>
        <v>77.759556128009507</v>
      </c>
      <c r="W57" s="47">
        <f t="shared" ref="W57" si="33">(T57/D57)*100</f>
        <v>77.759556128009507</v>
      </c>
      <c r="X57" s="13">
        <f t="shared" ref="X57" si="34">T57-C57</f>
        <v>15696544</v>
      </c>
      <c r="Y57" s="47" t="e">
        <f t="shared" ref="Y57" si="35">(T57/C57)*100</f>
        <v>#DIV/0!</v>
      </c>
    </row>
    <row r="58" spans="1:64" ht="51" customHeight="1" x14ac:dyDescent="0.25">
      <c r="A58" s="38" t="s">
        <v>133</v>
      </c>
      <c r="B58" s="44" t="s">
        <v>134</v>
      </c>
      <c r="C58" s="45">
        <v>0</v>
      </c>
      <c r="D58" s="40">
        <v>20186000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52">
        <v>20186000</v>
      </c>
      <c r="T58" s="40">
        <v>15696544</v>
      </c>
      <c r="U58" s="64">
        <f t="shared" ref="U58" si="36">T58-S58</f>
        <v>-4489456</v>
      </c>
      <c r="V58" s="51"/>
      <c r="W58" s="51"/>
      <c r="X58" s="50"/>
      <c r="Y58" s="51"/>
    </row>
    <row r="59" spans="1:64" s="2" customFormat="1" ht="36" customHeight="1" x14ac:dyDescent="0.2">
      <c r="A59" s="11" t="s">
        <v>93</v>
      </c>
      <c r="B59" s="12" t="s">
        <v>94</v>
      </c>
      <c r="C59" s="13">
        <f>C60</f>
        <v>34572944</v>
      </c>
      <c r="D59" s="13">
        <f t="shared" si="31"/>
        <v>35000000</v>
      </c>
      <c r="E59" s="13">
        <f t="shared" si="31"/>
        <v>0</v>
      </c>
      <c r="F59" s="13">
        <f t="shared" si="31"/>
        <v>0</v>
      </c>
      <c r="G59" s="13">
        <f t="shared" si="31"/>
        <v>0</v>
      </c>
      <c r="H59" s="13">
        <f t="shared" si="31"/>
        <v>0</v>
      </c>
      <c r="I59" s="13">
        <f t="shared" si="31"/>
        <v>0</v>
      </c>
      <c r="J59" s="13">
        <f t="shared" si="31"/>
        <v>0</v>
      </c>
      <c r="K59" s="13">
        <f t="shared" si="31"/>
        <v>0</v>
      </c>
      <c r="L59" s="13">
        <f t="shared" si="31"/>
        <v>0</v>
      </c>
      <c r="M59" s="13">
        <f t="shared" si="31"/>
        <v>0</v>
      </c>
      <c r="N59" s="13">
        <f t="shared" si="31"/>
        <v>0</v>
      </c>
      <c r="O59" s="13">
        <f t="shared" si="31"/>
        <v>0</v>
      </c>
      <c r="P59" s="13">
        <f t="shared" si="31"/>
        <v>0</v>
      </c>
      <c r="Q59" s="13">
        <f t="shared" si="31"/>
        <v>0</v>
      </c>
      <c r="R59" s="13">
        <f t="shared" si="31"/>
        <v>0</v>
      </c>
      <c r="S59" s="13">
        <f t="shared" si="31"/>
        <v>35000000</v>
      </c>
      <c r="T59" s="13">
        <f t="shared" si="31"/>
        <v>35000000</v>
      </c>
      <c r="U59" s="13">
        <f t="shared" si="19"/>
        <v>0</v>
      </c>
      <c r="V59" s="47">
        <f t="shared" si="20"/>
        <v>100</v>
      </c>
      <c r="W59" s="47">
        <f t="shared" si="21"/>
        <v>100</v>
      </c>
      <c r="X59" s="13">
        <f t="shared" si="22"/>
        <v>427056</v>
      </c>
      <c r="Y59" s="47">
        <f t="shared" si="23"/>
        <v>101.23523180438438</v>
      </c>
    </row>
    <row r="60" spans="1:64" ht="33.75" customHeight="1" x14ac:dyDescent="0.25">
      <c r="A60" s="38" t="s">
        <v>95</v>
      </c>
      <c r="B60" s="39" t="s">
        <v>116</v>
      </c>
      <c r="C60" s="40">
        <v>34572944</v>
      </c>
      <c r="D60" s="40">
        <v>35000000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52">
        <v>35000000</v>
      </c>
      <c r="T60" s="40">
        <v>35000000</v>
      </c>
      <c r="U60" s="50">
        <f t="shared" si="19"/>
        <v>0</v>
      </c>
      <c r="V60" s="51">
        <f t="shared" si="20"/>
        <v>100</v>
      </c>
      <c r="W60" s="51">
        <f t="shared" si="21"/>
        <v>100</v>
      </c>
      <c r="X60" s="50">
        <f t="shared" si="22"/>
        <v>427056</v>
      </c>
      <c r="Y60" s="51">
        <f t="shared" si="23"/>
        <v>101.23523180438438</v>
      </c>
    </row>
    <row r="61" spans="1:64" s="2" customFormat="1" ht="92.25" customHeight="1" x14ac:dyDescent="0.2">
      <c r="A61" s="11" t="s">
        <v>96</v>
      </c>
      <c r="B61" s="12" t="s">
        <v>97</v>
      </c>
      <c r="C61" s="13">
        <f>C62</f>
        <v>-12146208.76</v>
      </c>
      <c r="D61" s="13">
        <f t="shared" ref="D61:T61" si="37">D62</f>
        <v>-772815.8</v>
      </c>
      <c r="E61" s="13">
        <f t="shared" si="37"/>
        <v>0</v>
      </c>
      <c r="F61" s="13">
        <f t="shared" si="37"/>
        <v>0</v>
      </c>
      <c r="G61" s="13">
        <f t="shared" si="37"/>
        <v>0</v>
      </c>
      <c r="H61" s="13">
        <f t="shared" si="37"/>
        <v>0</v>
      </c>
      <c r="I61" s="13">
        <f t="shared" si="37"/>
        <v>0</v>
      </c>
      <c r="J61" s="13">
        <f t="shared" si="37"/>
        <v>0</v>
      </c>
      <c r="K61" s="13">
        <f t="shared" si="37"/>
        <v>0</v>
      </c>
      <c r="L61" s="13">
        <f t="shared" si="37"/>
        <v>0</v>
      </c>
      <c r="M61" s="13">
        <f t="shared" si="37"/>
        <v>0</v>
      </c>
      <c r="N61" s="13">
        <f t="shared" si="37"/>
        <v>0</v>
      </c>
      <c r="O61" s="13">
        <f t="shared" si="37"/>
        <v>0</v>
      </c>
      <c r="P61" s="13">
        <f t="shared" si="37"/>
        <v>0</v>
      </c>
      <c r="Q61" s="13">
        <f t="shared" si="37"/>
        <v>0</v>
      </c>
      <c r="R61" s="13">
        <f t="shared" si="37"/>
        <v>0</v>
      </c>
      <c r="S61" s="13">
        <f t="shared" si="37"/>
        <v>-772815.8</v>
      </c>
      <c r="T61" s="13">
        <f t="shared" si="37"/>
        <v>-772815.8</v>
      </c>
      <c r="U61" s="13">
        <f t="shared" si="19"/>
        <v>0</v>
      </c>
      <c r="V61" s="47">
        <f t="shared" si="20"/>
        <v>100</v>
      </c>
      <c r="W61" s="47">
        <f t="shared" si="21"/>
        <v>100</v>
      </c>
      <c r="X61" s="13">
        <f t="shared" si="22"/>
        <v>11373392.959999999</v>
      </c>
      <c r="Y61" s="47">
        <f t="shared" si="23"/>
        <v>6.3626092328088717</v>
      </c>
    </row>
    <row r="62" spans="1:64" ht="81" customHeight="1" x14ac:dyDescent="0.25">
      <c r="A62" s="38" t="s">
        <v>98</v>
      </c>
      <c r="B62" s="39" t="s">
        <v>99</v>
      </c>
      <c r="C62" s="40">
        <v>-12146208.76</v>
      </c>
      <c r="D62" s="40">
        <v>-772815.8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>
        <v>-772815.8</v>
      </c>
      <c r="T62" s="40">
        <v>-772815.8</v>
      </c>
      <c r="U62" s="50">
        <f t="shared" si="19"/>
        <v>0</v>
      </c>
      <c r="V62" s="51">
        <f t="shared" si="20"/>
        <v>100</v>
      </c>
      <c r="W62" s="51">
        <f t="shared" si="21"/>
        <v>100</v>
      </c>
      <c r="X62" s="50">
        <f t="shared" si="22"/>
        <v>11373392.959999999</v>
      </c>
      <c r="Y62" s="51">
        <f t="shared" si="23"/>
        <v>6.3626092328088717</v>
      </c>
    </row>
    <row r="63" spans="1:64" x14ac:dyDescent="0.25"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</row>
    <row r="64" spans="1:64" x14ac:dyDescent="0.25"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</row>
    <row r="65" spans="4:20" x14ac:dyDescent="0.25"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</row>
    <row r="66" spans="4:20" x14ac:dyDescent="0.25"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</row>
    <row r="67" spans="4:20" x14ac:dyDescent="0.25"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496" footer="0.51180555555555496"/>
  <pageSetup paperSize="9" scale="38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Григорьева Алена Евгеньевна</cp:lastModifiedBy>
  <cp:revision>22</cp:revision>
  <cp:lastPrinted>2023-04-25T04:40:00Z</cp:lastPrinted>
  <dcterms:created xsi:type="dcterms:W3CDTF">2017-04-12T08:49:00Z</dcterms:created>
  <dcterms:modified xsi:type="dcterms:W3CDTF">2024-10-22T07:38:17Z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1049-11.2.0.9984</vt:lpwstr>
  </property>
  <property fmtid="{D5CDD505-2E9C-101B-9397-08002B2CF9AE}" pid="13" name="ICV">
    <vt:lpwstr>0626CBC65A8E43658C32813CBD357813</vt:lpwstr>
  </property>
</Properties>
</file>